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240" tabRatio="604" activeTab="2"/>
  </bookViews>
  <sheets>
    <sheet name="StartUp" sheetId="1" r:id="rId1"/>
    <sheet name="No CX16LT1" sheetId="2" r:id="rId2"/>
    <sheet name="CX16LT1" sheetId="3" r:id="rId3"/>
    <sheet name="Sheet1" sheetId="4" r:id="rId4"/>
  </sheets>
  <definedNames>
    <definedName name="_xlnm._FilterDatabase" localSheetId="2" hidden="1">'CX16LT1'!$A$1:$GO$15</definedName>
  </definedNames>
  <calcPr fullCalcOnLoad="1"/>
</workbook>
</file>

<file path=xl/sharedStrings.xml><?xml version="1.0" encoding="utf-8"?>
<sst xmlns="http://schemas.openxmlformats.org/spreadsheetml/2006/main" count="463" uniqueCount="270">
  <si>
    <t>TT</t>
  </si>
  <si>
    <t>Mã SV</t>
  </si>
  <si>
    <t>Lớp</t>
  </si>
  <si>
    <t>Họ đệm</t>
  </si>
  <si>
    <t>Tên</t>
  </si>
  <si>
    <t>Ghi chú</t>
  </si>
  <si>
    <t>Ngày sinh</t>
  </si>
  <si>
    <t>Giới</t>
  </si>
  <si>
    <t>Nơi sinh</t>
  </si>
  <si>
    <t>GDQP</t>
  </si>
  <si>
    <t>Anh</t>
  </si>
  <si>
    <t>Nguyễn Văn</t>
  </si>
  <si>
    <t>Nam</t>
  </si>
  <si>
    <t>Đạt</t>
  </si>
  <si>
    <t>Hiệp</t>
  </si>
  <si>
    <t>Vũ Văn</t>
  </si>
  <si>
    <t>ĐIỂM TB KIỂM TRA</t>
  </si>
  <si>
    <t>SỐ TC NỢ</t>
  </si>
  <si>
    <t>MÔN NỢ</t>
  </si>
  <si>
    <t>DANH SÁCH NỢ MÔN LỚP CX15LT1</t>
  </si>
  <si>
    <t>CX16LT</t>
  </si>
  <si>
    <t>12CX160101</t>
  </si>
  <si>
    <t>Bùi Ngọc Nhật</t>
  </si>
  <si>
    <t>02/07/1997</t>
  </si>
  <si>
    <t>12CX160102</t>
  </si>
  <si>
    <t xml:space="preserve">Nguyễn Khương </t>
  </si>
  <si>
    <t>Duy</t>
  </si>
  <si>
    <t>26/09/1993</t>
  </si>
  <si>
    <t>12CX160103</t>
  </si>
  <si>
    <t>30/11/1991</t>
  </si>
  <si>
    <t>12CX160104</t>
  </si>
  <si>
    <t xml:space="preserve">Bùi Văn </t>
  </si>
  <si>
    <t>Đức</t>
  </si>
  <si>
    <t>02/12/1994</t>
  </si>
  <si>
    <t>12CX160105</t>
  </si>
  <si>
    <t>Hân</t>
  </si>
  <si>
    <t>05/08/1993</t>
  </si>
  <si>
    <t>12CX160106</t>
  </si>
  <si>
    <t>Hòa</t>
  </si>
  <si>
    <t>15/02/1983</t>
  </si>
  <si>
    <t>12CX160107</t>
  </si>
  <si>
    <t>Lê Văn</t>
  </si>
  <si>
    <t>Hội</t>
  </si>
  <si>
    <t>15/11/1992</t>
  </si>
  <si>
    <t>12CX160108</t>
  </si>
  <si>
    <t>Lê Phi</t>
  </si>
  <si>
    <t>20/08/1996</t>
  </si>
  <si>
    <t>12CX160109</t>
  </si>
  <si>
    <t>Lương</t>
  </si>
  <si>
    <t>10/08/1992</t>
  </si>
  <si>
    <t>12CX160110</t>
  </si>
  <si>
    <t>Phạm Trường</t>
  </si>
  <si>
    <t>Quân</t>
  </si>
  <si>
    <t>21/09/1993</t>
  </si>
  <si>
    <t>12CX160111</t>
  </si>
  <si>
    <t>Bùi Mạnh</t>
  </si>
  <si>
    <t>Thế</t>
  </si>
  <si>
    <t>18/05/1990</t>
  </si>
  <si>
    <t>12CX160112</t>
  </si>
  <si>
    <t>Lê Thế</t>
  </si>
  <si>
    <t>Hoàng</t>
  </si>
  <si>
    <t>09/02/1994</t>
  </si>
  <si>
    <t>12CX160113</t>
  </si>
  <si>
    <t>Trần Quang</t>
  </si>
  <si>
    <t>Nhã</t>
  </si>
  <si>
    <t>06/02/1991</t>
  </si>
  <si>
    <t>Hoàng Thanh</t>
  </si>
  <si>
    <t>Phương</t>
  </si>
  <si>
    <t>29/06/1990</t>
  </si>
  <si>
    <t>Lý Nhân - Hà Nam</t>
  </si>
  <si>
    <t>Yên Lạc - Vĩnh Phúc</t>
  </si>
  <si>
    <t>Gia Lâm - Hà Nội</t>
  </si>
  <si>
    <t>Tiền Hải - Thái Bình</t>
  </si>
  <si>
    <t>Ý Yên - Nam Định</t>
  </si>
  <si>
    <t>Hải Hậu - Nam Định</t>
  </si>
  <si>
    <t>Thị xã Phú Thọ - Phú Thọ</t>
  </si>
  <si>
    <t xml:space="preserve">Đô Lương - Nghệ An </t>
  </si>
  <si>
    <t>Hoàng Mai - Nghệ An</t>
  </si>
  <si>
    <t>Mê Linh - Hà Nội</t>
  </si>
  <si>
    <t>Quốc Oai - Hà Nội</t>
  </si>
  <si>
    <t>Nông Cống- Thanh Hoá</t>
  </si>
  <si>
    <t>Yên Mỹ - Hưng Yên</t>
  </si>
  <si>
    <t>Nơi sinh(Hộ khẩu)</t>
  </si>
  <si>
    <t>GDTC (Điểm chữ)</t>
  </si>
  <si>
    <t>GDTC (Điểm 4)</t>
  </si>
  <si>
    <t>GDTC (TEXT)</t>
  </si>
  <si>
    <t>GDQP (Điểm chữ)</t>
  </si>
  <si>
    <t>GDQP(Điểm 4)</t>
  </si>
  <si>
    <t>GDQP (TEXT)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</si>
  <si>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</si>
  <si>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</si>
  <si>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</si>
  <si>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</si>
  <si>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</si>
  <si>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</si>
  <si>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THI CHCT-L1</t>
  </si>
  <si>
    <t>THI CHCT-L2</t>
  </si>
  <si>
    <t>TB CHCT-L1</t>
  </si>
  <si>
    <t>CƠ HỌC CÔNG TRÌNH  (3TC)</t>
  </si>
  <si>
    <t>CHCT (Điểm chữ)</t>
  </si>
  <si>
    <t>CHCT (Điểm 4)</t>
  </si>
  <si>
    <t>CHCT 111</t>
  </si>
  <si>
    <t>CHCT(3TC)</t>
  </si>
  <si>
    <t>CHCT (3TC)</t>
  </si>
  <si>
    <t>Đã rút hồ sơ không học nữa</t>
  </si>
  <si>
    <t>THI KTTC-L1</t>
  </si>
  <si>
    <t>THI KTTC-L2</t>
  </si>
  <si>
    <t>TB KTTC-L1</t>
  </si>
  <si>
    <t>KTTC (Điểm chữ)</t>
  </si>
  <si>
    <t>KTTC (Điểm 4)</t>
  </si>
  <si>
    <t>KTTC 111</t>
  </si>
  <si>
    <t>KỸ THUẬT THI CÔNG  (2TC)</t>
  </si>
  <si>
    <t>KTTC(2TC)</t>
  </si>
  <si>
    <t>KTTC (2TC)</t>
  </si>
  <si>
    <t>GIÁO DỤC CHÍNH TRỊ  (2TC)</t>
  </si>
  <si>
    <t>GDCT (Điểm chữ)</t>
  </si>
  <si>
    <t>GDCT (Điểm 4)</t>
  </si>
  <si>
    <t>GDCT 111</t>
  </si>
  <si>
    <t>GDCT(2TC)</t>
  </si>
  <si>
    <t>THI GDCT-L1</t>
  </si>
  <si>
    <t>THI GDCT-L2</t>
  </si>
  <si>
    <t>TB GDCT-L1</t>
  </si>
  <si>
    <t>THI KTĐ-NCT-L1</t>
  </si>
  <si>
    <t>THI KTĐ-NCT-L2</t>
  </si>
  <si>
    <t>TB KTĐ-NCT-L1</t>
  </si>
  <si>
    <t>KỸ THUẬT ĐIỆN NƯỚC CÔNG TRÌNH  (3TC)</t>
  </si>
  <si>
    <t>KTĐ-NCT (Điểm chữ)</t>
  </si>
  <si>
    <t>KTĐ-NCT (Điểm 4)</t>
  </si>
  <si>
    <t>KTĐ-NCT 111</t>
  </si>
  <si>
    <t>CX17LT</t>
  </si>
  <si>
    <t>12CX170101</t>
  </si>
  <si>
    <t>Nguyễn Đình</t>
  </si>
  <si>
    <t>Trung</t>
  </si>
  <si>
    <t>12CX170102</t>
  </si>
  <si>
    <t>Lê Đình</t>
  </si>
  <si>
    <t>Tư</t>
  </si>
  <si>
    <t>12CX170103</t>
  </si>
  <si>
    <t>Vương Quốc</t>
  </si>
  <si>
    <t>Việt</t>
  </si>
  <si>
    <t>12CX170104</t>
  </si>
  <si>
    <t xml:space="preserve">Phan Văn </t>
  </si>
  <si>
    <t>THI TĐỊA-L1</t>
  </si>
  <si>
    <t>THI TĐỊA-L2</t>
  </si>
  <si>
    <t>TB TRẮC ĐỊA-L1</t>
  </si>
  <si>
    <t>TRẮC ĐỊA (3TC)</t>
  </si>
  <si>
    <t>TRẮC ĐỊA (Điểm chữ)</t>
  </si>
  <si>
    <t>TRẮC ĐỊA (Điểm 4)</t>
  </si>
  <si>
    <t>TRẮC ĐỊA 111</t>
  </si>
  <si>
    <t>TRẮC ĐỊA(3TC)</t>
  </si>
  <si>
    <t>KTĐ-NCT(3TC)</t>
  </si>
  <si>
    <t>THI KCCT-L1</t>
  </si>
  <si>
    <t>THI KCCT-L2</t>
  </si>
  <si>
    <t>TB KCCT-L1</t>
  </si>
  <si>
    <t>KẾT CẤU CÔNG TRÌNH  (2TC)</t>
  </si>
  <si>
    <t>KCCT (Điểm chữ)</t>
  </si>
  <si>
    <t>KCCT (Điểm 4)</t>
  </si>
  <si>
    <t>KCCT 111</t>
  </si>
  <si>
    <t>KCCT(2TC)</t>
  </si>
  <si>
    <t>THI PL-L1</t>
  </si>
  <si>
    <t>THI PL-L2</t>
  </si>
  <si>
    <t>TB PL-L1</t>
  </si>
  <si>
    <t>PL (Điểm chữ)</t>
  </si>
  <si>
    <t>PL (Điểm 4)</t>
  </si>
  <si>
    <t>PL 111</t>
  </si>
  <si>
    <t>PL(2TC)</t>
  </si>
  <si>
    <t>PHÁP LUẬT (1TC)</t>
  </si>
  <si>
    <t>GDTC(1TC)</t>
  </si>
  <si>
    <t>GDQP VÀ AN NINH(1TC)</t>
  </si>
  <si>
    <t>TIN HỌC (2TC)</t>
  </si>
  <si>
    <t>TIẾNG ANH(2TC)</t>
  </si>
  <si>
    <t>THI TA-L1</t>
  </si>
  <si>
    <t>THI TA-L2</t>
  </si>
  <si>
    <t>TB TA-L1</t>
  </si>
  <si>
    <t>TA (Điểm chữ)</t>
  </si>
  <si>
    <t>TA (Điểm 4)</t>
  </si>
  <si>
    <t>TA 111</t>
  </si>
  <si>
    <t>TA (2TC)</t>
  </si>
  <si>
    <t xml:space="preserve">Lộ Văn </t>
  </si>
  <si>
    <t>Tuấn</t>
  </si>
  <si>
    <t>12CX170105</t>
  </si>
  <si>
    <t>TCHT KỲ I</t>
  </si>
  <si>
    <t>TBC HỌC KỲ I</t>
  </si>
  <si>
    <t>TBC HỌC KỲ I -11</t>
  </si>
  <si>
    <t>TÍN CHỈ TÍCH LŨY KỲ 1</t>
  </si>
  <si>
    <t>TBC TÍCH LŨY KỲ 1 -11</t>
  </si>
  <si>
    <t xml:space="preserve">XÉT LÊN LỚP
KỲ 1 (TBC TÍCH LŨY)
</t>
  </si>
  <si>
    <t>QĐXT số 250 ngày 17/8/2020</t>
  </si>
  <si>
    <t>GDTC</t>
  </si>
  <si>
    <t>THI CHĐ-NM-L1</t>
  </si>
  <si>
    <t>THI CHĐ-NM-L2</t>
  </si>
  <si>
    <t>TB CHĐ-NM-L1</t>
  </si>
  <si>
    <t>CƠ HỌC ĐẤT - NỀN MÓNG (2TC)</t>
  </si>
  <si>
    <t>CHĐ-NM (Điểm chữ)</t>
  </si>
  <si>
    <t>CHĐ-NM (Điểm 4)</t>
  </si>
  <si>
    <t>CHĐ-NM 111</t>
  </si>
  <si>
    <t>CHĐ-NM(2TC)</t>
  </si>
  <si>
    <t>THI TT,QTCTXD-L1</t>
  </si>
  <si>
    <t>THI TT,QTCTXD-L2</t>
  </si>
  <si>
    <t>TB TT,QTCTXD-L1</t>
  </si>
  <si>
    <t>THANH TOÁN, QUYẾT TOÁN CÔNG TRÌNH XÂY DỰNG (2TC)</t>
  </si>
  <si>
    <t>TT, QTCTXD (Điểm chữ)</t>
  </si>
  <si>
    <t>TT,QTCTXD (Điểm 4)</t>
  </si>
  <si>
    <t>TT,QTCTXD 111</t>
  </si>
  <si>
    <t>TT,QTCTXD(2TC)</t>
  </si>
  <si>
    <t>THI PLXD-L1</t>
  </si>
  <si>
    <t>THI PLXD-L2</t>
  </si>
  <si>
    <t>TB PLXD-L1</t>
  </si>
  <si>
    <t>PHÁP LUẬT XÂY DỰNG (2TC)</t>
  </si>
  <si>
    <t>PLXD (Điểm chữ)</t>
  </si>
  <si>
    <t>PLXD (Điểm 4)</t>
  </si>
  <si>
    <t>PLXD 111</t>
  </si>
  <si>
    <t>PLXD(2TC)</t>
  </si>
  <si>
    <t>THI ĐAKTTC-L1</t>
  </si>
  <si>
    <t>THI ĐAKTTC-L2</t>
  </si>
  <si>
    <t>TB ĐAKTTC-L1</t>
  </si>
  <si>
    <t>ĐỒ ÁN KỸ THUẬT THI CÔNG (1TC)</t>
  </si>
  <si>
    <t>ĐAKTTC (Điểm chữ)</t>
  </si>
  <si>
    <t>ĐAKTTC (Điểm 4)</t>
  </si>
  <si>
    <t>ĐAKTTC 111</t>
  </si>
  <si>
    <t>ĐAKTTC(1TC)</t>
  </si>
  <si>
    <t>THI ĐATCTC-L1</t>
  </si>
  <si>
    <t>THI ĐATCTC-L2</t>
  </si>
  <si>
    <t>TB ĐATCTC-L1</t>
  </si>
  <si>
    <t>ĐỒ ÁN TỔ CHỨC THI CÔNG (1TC)</t>
  </si>
  <si>
    <t>ĐATCTC (Điểm chữ)</t>
  </si>
  <si>
    <t>ĐATCTC (Điểm 4)</t>
  </si>
  <si>
    <t>ĐATCTC 111</t>
  </si>
  <si>
    <t>ĐATCTC(1TC)</t>
  </si>
  <si>
    <t>THI TTKTV-L1</t>
  </si>
  <si>
    <t>THI TTKTV-L2</t>
  </si>
  <si>
    <t>TB TTKTV-L1</t>
  </si>
  <si>
    <t>THỰC TẬP KỸ THUẬT VIÊN (4TC)</t>
  </si>
  <si>
    <t>TTKTV (Điểm chữ)</t>
  </si>
  <si>
    <t>TTKTV (Điểm 4)</t>
  </si>
  <si>
    <t>TTKTV 111</t>
  </si>
  <si>
    <t>TTKTV(4TC)</t>
  </si>
  <si>
    <t>THI ĐATN-L1</t>
  </si>
  <si>
    <t>THI ĐATN-L2</t>
  </si>
  <si>
    <t>TB ĐATN-L1</t>
  </si>
  <si>
    <t>ĐỒ ÁN TỐT NGHIỆP (5TC)</t>
  </si>
  <si>
    <t>ĐATN (Điểm chữ)</t>
  </si>
  <si>
    <t>ĐATN (Điểm 4)</t>
  </si>
  <si>
    <t>ĐATN 111</t>
  </si>
  <si>
    <t>ĐATN(5TC)</t>
  </si>
  <si>
    <t xml:space="preserve">XÉT LÊN LỚP (TBC HỌC KỲ I)
3.9.2020
</t>
  </si>
  <si>
    <t xml:space="preserve">XÉT LÊN LỚP
3.9.2020 (Họp HĐ)
</t>
  </si>
  <si>
    <t>TCHT KỲ II</t>
  </si>
  <si>
    <t>TBC HỌC KỲ II</t>
  </si>
  <si>
    <t>TBC HỌC KỲ II -11</t>
  </si>
  <si>
    <t xml:space="preserve">XÉT LÊN LỚP TBC HỌC KỲ II 
</t>
  </si>
  <si>
    <t>TCHT NĂM 1</t>
  </si>
  <si>
    <t>TBC HỌC NĂM 1</t>
  </si>
  <si>
    <t>TBC HỌC NĂM 111</t>
  </si>
  <si>
    <t>TC TÍCH LŨY</t>
  </si>
  <si>
    <t>TBC TÍCH LŨY NĂM 1</t>
  </si>
  <si>
    <t xml:space="preserve">XÉT LÊN LỚP NĂM 1
</t>
  </si>
  <si>
    <t>Lên lớp</t>
  </si>
  <si>
    <t xml:space="preserve">XÉT LÊN LỚP </t>
  </si>
  <si>
    <t>QĐXT số 372 ngày 9/11/2020</t>
  </si>
  <si>
    <t>TONG 39TC</t>
  </si>
  <si>
    <t>14/12/1991</t>
  </si>
  <si>
    <t>Chương Mỹ - Hà Nội</t>
  </si>
  <si>
    <t>20/12/1996</t>
  </si>
  <si>
    <t>Hoằng Hóa - Thanh Hóa</t>
  </si>
  <si>
    <t>19/09/1985</t>
  </si>
  <si>
    <t>Đông Anh - Hà Nội</t>
  </si>
  <si>
    <t>15/09/1991</t>
  </si>
  <si>
    <t>Mê Linh - Hà Nội</t>
  </si>
  <si>
    <t>13/08/1993</t>
  </si>
  <si>
    <t>Văn Chấn - Yên Bái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</si>
</sst>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$&quot;;\-#,##0\ &quot;$&quot;"/>
    <numFmt numFmtId="170" formatCode="0.0_)"/>
    <numFmt numFmtId="171" formatCode="_-* #,##0_-;\-* #,##0_-;_-* &quot;-&quot;_-;_-@_-"/>
    <numFmt numFmtId="172" formatCode="_-* #,##0.00_-;\-* #,##0.00_-;_-* &quot;-&quot;??_-;_-@_-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,##0&quot;$&quot;_);[Red]\(#,##0&quot;$&quot;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[$-409]dddd\,\ mmmm\ dd\,\ yyyy"/>
    <numFmt numFmtId="183" formatCode="#,###"/>
    <numFmt numFmtId="184" formatCode=";;;"/>
    <numFmt numFmtId="185" formatCode="d"/>
    <numFmt numFmtId="186" formatCode="mm"/>
    <numFmt numFmtId="187" formatCode="dd"/>
    <numFmt numFmtId="188" formatCode="yyyy"/>
    <numFmt numFmtId="189" formatCode="#,##0.000"/>
    <numFmt numFmtId="190" formatCode="#,##0.0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\ \ \+\ @"/>
    <numFmt numFmtId="198" formatCode="#,##0.000\ \ "/>
    <numFmt numFmtId="199" formatCode="&quot;£&quot;#,##0;[Red]\-&quot;£&quot;#,##0"/>
    <numFmt numFmtId="200" formatCode="\ \ \ \+\ @"/>
    <numFmt numFmtId="201" formatCode="\ \ \ \ \ \ \ \ @"/>
    <numFmt numFmtId="202" formatCode="000000"/>
    <numFmt numFmtId="203" formatCode="00000"/>
    <numFmt numFmtId="204" formatCode="_(* #,##0_);_(* \(#,##0\);_(* &quot;-&quot;???_);_(@_)"/>
    <numFmt numFmtId="205" formatCode="_(* #,##0.000_);_(* \(#,##0.000\);_(* &quot;-&quot;??_);_(@_)"/>
    <numFmt numFmtId="206" formatCode="#,##0.0000"/>
    <numFmt numFmtId="207" formatCode="0;[Red]0"/>
    <numFmt numFmtId="208" formatCode="_-* #,##0\ _₫_-;\-* #,##0\ _₫_-;_-* &quot;-&quot;??\ _₫_-;_-@_-"/>
  </numFmts>
  <fonts count="89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3.5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12"/>
      <name val="Times New Roman"/>
      <family val="1"/>
    </font>
    <font>
      <sz val="13.5"/>
      <color indexed="8"/>
      <name val="Times New Roman"/>
      <family val="1"/>
    </font>
    <font>
      <sz val="13.5"/>
      <color indexed="12"/>
      <name val="Times New Roman"/>
      <family val="1"/>
    </font>
    <font>
      <sz val="12.5"/>
      <color indexed="12"/>
      <name val="Times New Roman"/>
      <family val="1"/>
    </font>
    <font>
      <b/>
      <sz val="13.5"/>
      <color indexed="8"/>
      <name val="Times New Roman"/>
      <family val="1"/>
    </font>
    <font>
      <b/>
      <sz val="13.5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4"/>
      <name val="Times New Roman"/>
      <family val="1"/>
    </font>
    <font>
      <b/>
      <sz val="13.5"/>
      <color indexed="14"/>
      <name val="Times New Roman"/>
      <family val="1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sz val="13"/>
      <color indexed="10"/>
      <name val="Times New Roman"/>
      <family val="1"/>
    </font>
    <font>
      <sz val="13.5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rgb="FF0000CC"/>
      <name val="Times New Roman"/>
      <family val="1"/>
    </font>
    <font>
      <sz val="13.5"/>
      <color theme="1"/>
      <name val="Times New Roman"/>
      <family val="1"/>
    </font>
    <font>
      <sz val="13.5"/>
      <color rgb="FF0000CC"/>
      <name val="Times New Roman"/>
      <family val="1"/>
    </font>
    <font>
      <sz val="12.5"/>
      <color rgb="FF0000CC"/>
      <name val="Times New Roman"/>
      <family val="1"/>
    </font>
    <font>
      <b/>
      <sz val="13.5"/>
      <color theme="1"/>
      <name val="Times New Roman"/>
      <family val="1"/>
    </font>
    <font>
      <b/>
      <sz val="13.5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color rgb="FFCC00FF"/>
      <name val="Times New Roman"/>
      <family val="1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sz val="13"/>
      <color rgb="FFFF0000"/>
      <name val="Times New Roman"/>
      <family val="1"/>
    </font>
    <font>
      <sz val="13.5"/>
      <color rgb="FFFF0000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hair"/>
    </border>
    <border>
      <left style="thick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14" fillId="34" borderId="10" xfId="0" applyNumberFormat="1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2" fillId="0" borderId="18" xfId="0" applyFont="1" applyBorder="1" applyAlignment="1">
      <alignment textRotation="90"/>
    </xf>
    <xf numFmtId="0" fontId="8" fillId="33" borderId="10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71" fillId="0" borderId="19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164" fontId="10" fillId="33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49" fontId="7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73" fillId="33" borderId="18" xfId="0" applyFont="1" applyFill="1" applyBorder="1" applyAlignment="1">
      <alignment horizontal="center" textRotation="90"/>
    </xf>
    <xf numFmtId="0" fontId="14" fillId="36" borderId="21" xfId="0" applyFont="1" applyFill="1" applyBorder="1" applyAlignment="1">
      <alignment horizontal="center" textRotation="90"/>
    </xf>
    <xf numFmtId="164" fontId="74" fillId="33" borderId="22" xfId="0" applyNumberFormat="1" applyFont="1" applyFill="1" applyBorder="1" applyAlignment="1">
      <alignment horizontal="center"/>
    </xf>
    <xf numFmtId="164" fontId="75" fillId="35" borderId="15" xfId="0" applyNumberFormat="1" applyFont="1" applyFill="1" applyBorder="1" applyAlignment="1">
      <alignment horizontal="center"/>
    </xf>
    <xf numFmtId="164" fontId="14" fillId="35" borderId="15" xfId="0" applyNumberFormat="1" applyFont="1" applyFill="1" applyBorder="1" applyAlignment="1">
      <alignment horizontal="center"/>
    </xf>
    <xf numFmtId="2" fontId="76" fillId="0" borderId="23" xfId="0" applyNumberFormat="1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33" borderId="24" xfId="0" applyFont="1" applyFill="1" applyBorder="1" applyAlignment="1">
      <alignment/>
    </xf>
    <xf numFmtId="0" fontId="77" fillId="33" borderId="18" xfId="0" applyFont="1" applyFill="1" applyBorder="1" applyAlignment="1">
      <alignment horizontal="center" textRotation="90"/>
    </xf>
    <xf numFmtId="0" fontId="14" fillId="33" borderId="18" xfId="0" applyFont="1" applyFill="1" applyBorder="1" applyAlignment="1">
      <alignment horizontal="center" vertical="justify" textRotation="90"/>
    </xf>
    <xf numFmtId="0" fontId="73" fillId="33" borderId="18" xfId="0" applyFont="1" applyFill="1" applyBorder="1" applyAlignment="1">
      <alignment horizontal="center" vertical="justify" textRotation="90"/>
    </xf>
    <xf numFmtId="164" fontId="10" fillId="37" borderId="24" xfId="0" applyNumberFormat="1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15" xfId="0" applyFont="1" applyBorder="1" applyAlignment="1">
      <alignment textRotation="90"/>
    </xf>
    <xf numFmtId="0" fontId="78" fillId="34" borderId="15" xfId="0" applyFont="1" applyFill="1" applyBorder="1" applyAlignment="1">
      <alignment textRotation="90"/>
    </xf>
    <xf numFmtId="0" fontId="73" fillId="33" borderId="15" xfId="0" applyFont="1" applyFill="1" applyBorder="1" applyAlignment="1">
      <alignment textRotation="90"/>
    </xf>
    <xf numFmtId="0" fontId="14" fillId="36" borderId="15" xfId="0" applyFont="1" applyFill="1" applyBorder="1" applyAlignment="1">
      <alignment textRotation="90"/>
    </xf>
    <xf numFmtId="0" fontId="14" fillId="33" borderId="15" xfId="0" applyFont="1" applyFill="1" applyBorder="1" applyAlignment="1">
      <alignment textRotation="90"/>
    </xf>
    <xf numFmtId="0" fontId="16" fillId="0" borderId="15" xfId="0" applyFont="1" applyBorder="1" applyAlignment="1">
      <alignment textRotation="90"/>
    </xf>
    <xf numFmtId="0" fontId="16" fillId="33" borderId="23" xfId="0" applyFont="1" applyFill="1" applyBorder="1" applyAlignment="1">
      <alignment textRotation="90"/>
    </xf>
    <xf numFmtId="164" fontId="8" fillId="33" borderId="24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64" fontId="75" fillId="35" borderId="10" xfId="0" applyNumberFormat="1" applyFont="1" applyFill="1" applyBorder="1" applyAlignment="1">
      <alignment horizontal="center"/>
    </xf>
    <xf numFmtId="164" fontId="14" fillId="35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textRotation="90"/>
    </xf>
    <xf numFmtId="0" fontId="16" fillId="37" borderId="25" xfId="0" applyFont="1" applyFill="1" applyBorder="1" applyAlignment="1">
      <alignment horizontal="center" textRotation="90"/>
    </xf>
    <xf numFmtId="0" fontId="16" fillId="37" borderId="23" xfId="0" applyFont="1" applyFill="1" applyBorder="1" applyAlignment="1">
      <alignment textRotation="90"/>
    </xf>
    <xf numFmtId="164" fontId="8" fillId="33" borderId="24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0" borderId="18" xfId="0" applyFont="1" applyBorder="1" applyAlignment="1">
      <alignment textRotation="90"/>
    </xf>
    <xf numFmtId="0" fontId="78" fillId="34" borderId="18" xfId="0" applyFont="1" applyFill="1" applyBorder="1" applyAlignment="1">
      <alignment textRotation="90"/>
    </xf>
    <xf numFmtId="0" fontId="73" fillId="33" borderId="18" xfId="0" applyFont="1" applyFill="1" applyBorder="1" applyAlignment="1">
      <alignment textRotation="90"/>
    </xf>
    <xf numFmtId="0" fontId="14" fillId="36" borderId="18" xfId="0" applyFont="1" applyFill="1" applyBorder="1" applyAlignment="1">
      <alignment textRotation="90"/>
    </xf>
    <xf numFmtId="0" fontId="14" fillId="33" borderId="18" xfId="0" applyFont="1" applyFill="1" applyBorder="1" applyAlignment="1">
      <alignment textRotation="90"/>
    </xf>
    <xf numFmtId="0" fontId="16" fillId="0" borderId="18" xfId="0" applyFont="1" applyBorder="1" applyAlignment="1">
      <alignment textRotation="90"/>
    </xf>
    <xf numFmtId="0" fontId="16" fillId="37" borderId="28" xfId="0" applyFont="1" applyFill="1" applyBorder="1" applyAlignment="1">
      <alignment textRotation="90"/>
    </xf>
    <xf numFmtId="164" fontId="10" fillId="33" borderId="22" xfId="0" applyNumberFormat="1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/>
    </xf>
    <xf numFmtId="164" fontId="14" fillId="34" borderId="15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 textRotation="90"/>
    </xf>
    <xf numFmtId="0" fontId="16" fillId="37" borderId="23" xfId="0" applyFont="1" applyFill="1" applyBorder="1" applyAlignment="1">
      <alignment horizontal="center" textRotation="90"/>
    </xf>
    <xf numFmtId="0" fontId="71" fillId="33" borderId="16" xfId="0" applyFont="1" applyFill="1" applyBorder="1" applyAlignment="1">
      <alignment/>
    </xf>
    <xf numFmtId="2" fontId="76" fillId="0" borderId="25" xfId="0" applyNumberFormat="1" applyFont="1" applyBorder="1" applyAlignment="1">
      <alignment horizontal="center"/>
    </xf>
    <xf numFmtId="164" fontId="75" fillId="35" borderId="11" xfId="0" applyNumberFormat="1" applyFont="1" applyFill="1" applyBorder="1" applyAlignment="1">
      <alignment horizontal="center"/>
    </xf>
    <xf numFmtId="164" fontId="14" fillId="35" borderId="11" xfId="0" applyNumberFormat="1" applyFont="1" applyFill="1" applyBorder="1" applyAlignment="1">
      <alignment horizontal="center"/>
    </xf>
    <xf numFmtId="49" fontId="71" fillId="33" borderId="10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37" borderId="24" xfId="0" applyNumberFormat="1" applyFont="1" applyFill="1" applyBorder="1" applyAlignment="1">
      <alignment horizontal="center"/>
    </xf>
    <xf numFmtId="0" fontId="16" fillId="37" borderId="18" xfId="0" applyFont="1" applyFill="1" applyBorder="1" applyAlignment="1">
      <alignment textRotation="90"/>
    </xf>
    <xf numFmtId="164" fontId="8" fillId="33" borderId="24" xfId="0" applyNumberFormat="1" applyFont="1" applyFill="1" applyBorder="1" applyAlignment="1">
      <alignment/>
    </xf>
    <xf numFmtId="164" fontId="8" fillId="0" borderId="24" xfId="0" applyNumberFormat="1" applyFont="1" applyBorder="1" applyAlignment="1">
      <alignment/>
    </xf>
    <xf numFmtId="164" fontId="8" fillId="37" borderId="24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9" xfId="0" applyFont="1" applyBorder="1" applyAlignment="1">
      <alignment/>
    </xf>
    <xf numFmtId="164" fontId="75" fillId="35" borderId="19" xfId="0" applyNumberFormat="1" applyFont="1" applyFill="1" applyBorder="1" applyAlignment="1">
      <alignment horizontal="center"/>
    </xf>
    <xf numFmtId="164" fontId="14" fillId="35" borderId="19" xfId="0" applyNumberFormat="1" applyFont="1" applyFill="1" applyBorder="1" applyAlignment="1">
      <alignment horizontal="center"/>
    </xf>
    <xf numFmtId="2" fontId="76" fillId="0" borderId="2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 horizontal="center"/>
    </xf>
    <xf numFmtId="49" fontId="71" fillId="0" borderId="31" xfId="0" applyNumberFormat="1" applyFont="1" applyFill="1" applyBorder="1" applyAlignment="1">
      <alignment horizontal="center"/>
    </xf>
    <xf numFmtId="164" fontId="8" fillId="33" borderId="3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14" fillId="34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 textRotation="90"/>
    </xf>
    <xf numFmtId="0" fontId="16" fillId="37" borderId="26" xfId="0" applyFont="1" applyFill="1" applyBorder="1" applyAlignment="1">
      <alignment horizontal="center" textRotation="90"/>
    </xf>
    <xf numFmtId="164" fontId="10" fillId="0" borderId="3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164" fontId="10" fillId="33" borderId="33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6" fillId="0" borderId="19" xfId="0" applyFont="1" applyBorder="1" applyAlignment="1">
      <alignment horizontal="center" textRotation="90"/>
    </xf>
    <xf numFmtId="164" fontId="10" fillId="33" borderId="24" xfId="0" applyNumberFormat="1" applyFont="1" applyFill="1" applyBorder="1" applyAlignment="1">
      <alignment/>
    </xf>
    <xf numFmtId="164" fontId="10" fillId="0" borderId="24" xfId="0" applyNumberFormat="1" applyFont="1" applyBorder="1" applyAlignment="1">
      <alignment/>
    </xf>
    <xf numFmtId="164" fontId="10" fillId="37" borderId="24" xfId="0" applyNumberFormat="1" applyFont="1" applyFill="1" applyBorder="1" applyAlignment="1">
      <alignment/>
    </xf>
    <xf numFmtId="164" fontId="10" fillId="37" borderId="30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textRotation="90"/>
    </xf>
    <xf numFmtId="0" fontId="79" fillId="0" borderId="12" xfId="0" applyFont="1" applyBorder="1" applyAlignment="1">
      <alignment horizontal="center" textRotation="90"/>
    </xf>
    <xf numFmtId="0" fontId="80" fillId="33" borderId="12" xfId="0" applyFont="1" applyFill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textRotation="90"/>
    </xf>
    <xf numFmtId="0" fontId="81" fillId="33" borderId="12" xfId="0" applyFont="1" applyFill="1" applyBorder="1" applyAlignment="1">
      <alignment horizontal="center" textRotation="90"/>
    </xf>
    <xf numFmtId="1" fontId="14" fillId="0" borderId="24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33" borderId="32" xfId="0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14" fillId="34" borderId="19" xfId="0" applyNumberFormat="1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 textRotation="90"/>
    </xf>
    <xf numFmtId="164" fontId="10" fillId="0" borderId="30" xfId="0" applyNumberFormat="1" applyFont="1" applyBorder="1" applyAlignment="1">
      <alignment/>
    </xf>
    <xf numFmtId="1" fontId="14" fillId="0" borderId="30" xfId="0" applyNumberFormat="1" applyFont="1" applyBorder="1" applyAlignment="1">
      <alignment horizontal="center"/>
    </xf>
    <xf numFmtId="2" fontId="78" fillId="0" borderId="19" xfId="0" applyNumberFormat="1" applyFont="1" applyBorder="1" applyAlignment="1">
      <alignment horizontal="center"/>
    </xf>
    <xf numFmtId="2" fontId="73" fillId="0" borderId="19" xfId="0" applyNumberFormat="1" applyFont="1" applyBorder="1" applyAlignment="1">
      <alignment horizontal="center"/>
    </xf>
    <xf numFmtId="1" fontId="14" fillId="39" borderId="19" xfId="0" applyNumberFormat="1" applyFont="1" applyFill="1" applyBorder="1" applyAlignment="1">
      <alignment horizontal="center"/>
    </xf>
    <xf numFmtId="2" fontId="82" fillId="33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31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164" fontId="8" fillId="33" borderId="34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33" borderId="34" xfId="0" applyFont="1" applyFill="1" applyBorder="1" applyAlignment="1">
      <alignment/>
    </xf>
    <xf numFmtId="0" fontId="80" fillId="0" borderId="12" xfId="0" applyFont="1" applyBorder="1" applyAlignment="1">
      <alignment horizontal="center" textRotation="90"/>
    </xf>
    <xf numFmtId="0" fontId="84" fillId="0" borderId="14" xfId="0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/>
    </xf>
    <xf numFmtId="2" fontId="78" fillId="0" borderId="15" xfId="0" applyNumberFormat="1" applyFont="1" applyBorder="1" applyAlignment="1">
      <alignment horizontal="center"/>
    </xf>
    <xf numFmtId="2" fontId="73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84" fillId="0" borderId="12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64" fontId="8" fillId="37" borderId="34" xfId="0" applyNumberFormat="1" applyFont="1" applyFill="1" applyBorder="1" applyAlignment="1">
      <alignment horizontal="center"/>
    </xf>
    <xf numFmtId="164" fontId="8" fillId="37" borderId="34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5" xfId="0" applyFont="1" applyBorder="1" applyAlignment="1">
      <alignment/>
    </xf>
    <xf numFmtId="164" fontId="8" fillId="33" borderId="36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75" fillId="35" borderId="35" xfId="0" applyNumberFormat="1" applyFont="1" applyFill="1" applyBorder="1" applyAlignment="1">
      <alignment horizontal="center"/>
    </xf>
    <xf numFmtId="164" fontId="14" fillId="35" borderId="35" xfId="0" applyNumberFormat="1" applyFont="1" applyFill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14" fillId="34" borderId="37" xfId="0" applyNumberFormat="1" applyFont="1" applyFill="1" applyBorder="1" applyAlignment="1">
      <alignment horizontal="center"/>
    </xf>
    <xf numFmtId="164" fontId="75" fillId="35" borderId="37" xfId="0" applyNumberFormat="1" applyFont="1" applyFill="1" applyBorder="1" applyAlignment="1">
      <alignment horizontal="center"/>
    </xf>
    <xf numFmtId="164" fontId="14" fillId="35" borderId="37" xfId="0" applyNumberFormat="1" applyFont="1" applyFill="1" applyBorder="1" applyAlignment="1">
      <alignment horizontal="center"/>
    </xf>
    <xf numFmtId="0" fontId="16" fillId="0" borderId="37" xfId="0" applyFont="1" applyBorder="1" applyAlignment="1">
      <alignment horizontal="center" textRotation="90"/>
    </xf>
    <xf numFmtId="0" fontId="16" fillId="37" borderId="38" xfId="0" applyFont="1" applyFill="1" applyBorder="1" applyAlignment="1">
      <alignment horizontal="center" textRotation="90"/>
    </xf>
    <xf numFmtId="164" fontId="8" fillId="0" borderId="36" xfId="0" applyNumberFormat="1" applyFont="1" applyBorder="1" applyAlignment="1">
      <alignment/>
    </xf>
    <xf numFmtId="0" fontId="10" fillId="0" borderId="35" xfId="0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4" fontId="10" fillId="0" borderId="39" xfId="0" applyNumberFormat="1" applyFont="1" applyBorder="1" applyAlignment="1">
      <alignment/>
    </xf>
    <xf numFmtId="164" fontId="8" fillId="0" borderId="39" xfId="0" applyNumberFormat="1" applyFont="1" applyBorder="1" applyAlignment="1">
      <alignment horizontal="center"/>
    </xf>
    <xf numFmtId="1" fontId="14" fillId="0" borderId="39" xfId="0" applyNumberFormat="1" applyFont="1" applyBorder="1" applyAlignment="1">
      <alignment horizontal="center"/>
    </xf>
    <xf numFmtId="2" fontId="78" fillId="0" borderId="37" xfId="0" applyNumberFormat="1" applyFont="1" applyBorder="1" applyAlignment="1">
      <alignment horizontal="center"/>
    </xf>
    <xf numFmtId="2" fontId="73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" fontId="14" fillId="39" borderId="37" xfId="0" applyNumberFormat="1" applyFont="1" applyFill="1" applyBorder="1" applyAlignment="1">
      <alignment horizontal="center"/>
    </xf>
    <xf numFmtId="2" fontId="82" fillId="33" borderId="37" xfId="0" applyNumberFormat="1" applyFont="1" applyFill="1" applyBorder="1" applyAlignment="1">
      <alignment horizontal="center"/>
    </xf>
    <xf numFmtId="0" fontId="8" fillId="0" borderId="40" xfId="0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37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6" fillId="33" borderId="0" xfId="0" applyFont="1" applyFill="1" applyBorder="1" applyAlignment="1">
      <alignment horizontal="center"/>
    </xf>
    <xf numFmtId="0" fontId="86" fillId="33" borderId="19" xfId="0" applyFont="1" applyFill="1" applyBorder="1" applyAlignment="1">
      <alignment horizontal="center"/>
    </xf>
    <xf numFmtId="0" fontId="87" fillId="33" borderId="0" xfId="0" applyFont="1" applyFill="1" applyBorder="1" applyAlignment="1">
      <alignment/>
    </xf>
    <xf numFmtId="164" fontId="10" fillId="0" borderId="37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0" fillId="33" borderId="34" xfId="0" applyNumberFormat="1" applyFont="1" applyFill="1" applyBorder="1" applyAlignment="1">
      <alignment/>
    </xf>
    <xf numFmtId="164" fontId="10" fillId="33" borderId="11" xfId="0" applyNumberFormat="1" applyFont="1" applyFill="1" applyBorder="1" applyAlignment="1">
      <alignment/>
    </xf>
    <xf numFmtId="164" fontId="10" fillId="33" borderId="3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0" fontId="8" fillId="33" borderId="41" xfId="0" applyFont="1" applyFill="1" applyBorder="1" applyAlignment="1">
      <alignment/>
    </xf>
    <xf numFmtId="0" fontId="16" fillId="0" borderId="41" xfId="0" applyFont="1" applyBorder="1" applyAlignment="1">
      <alignment horizontal="center" textRotation="90"/>
    </xf>
    <xf numFmtId="0" fontId="8" fillId="33" borderId="42" xfId="0" applyFont="1" applyFill="1" applyBorder="1" applyAlignment="1">
      <alignment/>
    </xf>
    <xf numFmtId="164" fontId="10" fillId="33" borderId="22" xfId="0" applyNumberFormat="1" applyFont="1" applyFill="1" applyBorder="1" applyAlignment="1">
      <alignment/>
    </xf>
    <xf numFmtId="164" fontId="10" fillId="33" borderId="24" xfId="0" applyNumberFormat="1" applyFont="1" applyFill="1" applyBorder="1" applyAlignment="1">
      <alignment/>
    </xf>
    <xf numFmtId="164" fontId="10" fillId="0" borderId="24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" fontId="10" fillId="38" borderId="10" xfId="0" applyNumberFormat="1" applyFont="1" applyFill="1" applyBorder="1" applyAlignment="1">
      <alignment horizontal="center"/>
    </xf>
    <xf numFmtId="164" fontId="10" fillId="37" borderId="39" xfId="0" applyNumberFormat="1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164" fontId="8" fillId="37" borderId="39" xfId="0" applyNumberFormat="1" applyFont="1" applyFill="1" applyBorder="1" applyAlignment="1">
      <alignment/>
    </xf>
    <xf numFmtId="164" fontId="8" fillId="33" borderId="39" xfId="0" applyNumberFormat="1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164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/>
    </xf>
    <xf numFmtId="2" fontId="76" fillId="0" borderId="38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164" fontId="14" fillId="34" borderId="35" xfId="0" applyNumberFormat="1" applyFont="1" applyFill="1" applyBorder="1" applyAlignment="1">
      <alignment horizontal="center"/>
    </xf>
    <xf numFmtId="0" fontId="16" fillId="0" borderId="35" xfId="0" applyFont="1" applyBorder="1" applyAlignment="1">
      <alignment horizontal="center" textRotation="90"/>
    </xf>
    <xf numFmtId="0" fontId="16" fillId="37" borderId="44" xfId="0" applyFont="1" applyFill="1" applyBorder="1" applyAlignment="1">
      <alignment horizontal="center" textRotation="90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164" fontId="10" fillId="0" borderId="45" xfId="0" applyNumberFormat="1" applyFont="1" applyBorder="1" applyAlignment="1">
      <alignment/>
    </xf>
    <xf numFmtId="1" fontId="10" fillId="0" borderId="35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3" borderId="17" xfId="0" applyFont="1" applyFill="1" applyBorder="1" applyAlignment="1">
      <alignment/>
    </xf>
    <xf numFmtId="0" fontId="16" fillId="37" borderId="31" xfId="0" applyFont="1" applyFill="1" applyBorder="1" applyAlignment="1">
      <alignment horizontal="center" textRotation="90"/>
    </xf>
    <xf numFmtId="164" fontId="8" fillId="33" borderId="19" xfId="0" applyNumberFormat="1" applyFont="1" applyFill="1" applyBorder="1" applyAlignment="1">
      <alignment horizontal="center"/>
    </xf>
    <xf numFmtId="164" fontId="14" fillId="33" borderId="19" xfId="0" applyNumberFormat="1" applyFont="1" applyFill="1" applyBorder="1" applyAlignment="1">
      <alignment horizontal="center"/>
    </xf>
    <xf numFmtId="164" fontId="75" fillId="33" borderId="19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6" fillId="33" borderId="35" xfId="0" applyFont="1" applyFill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/>
    </xf>
    <xf numFmtId="1" fontId="14" fillId="0" borderId="36" xfId="0" applyNumberFormat="1" applyFont="1" applyBorder="1" applyAlignment="1">
      <alignment horizontal="center"/>
    </xf>
    <xf numFmtId="2" fontId="78" fillId="0" borderId="35" xfId="0" applyNumberFormat="1" applyFont="1" applyBorder="1" applyAlignment="1">
      <alignment horizontal="center"/>
    </xf>
    <xf numFmtId="2" fontId="73" fillId="0" borderId="35" xfId="0" applyNumberFormat="1" applyFont="1" applyBorder="1" applyAlignment="1">
      <alignment horizontal="center"/>
    </xf>
    <xf numFmtId="1" fontId="14" fillId="39" borderId="35" xfId="0" applyNumberFormat="1" applyFont="1" applyFill="1" applyBorder="1" applyAlignment="1">
      <alignment horizontal="center"/>
    </xf>
    <xf numFmtId="2" fontId="82" fillId="33" borderId="35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/>
    </xf>
    <xf numFmtId="0" fontId="16" fillId="37" borderId="42" xfId="0" applyFont="1" applyFill="1" applyBorder="1" applyAlignment="1">
      <alignment horizontal="center" textRotation="90"/>
    </xf>
    <xf numFmtId="0" fontId="8" fillId="0" borderId="36" xfId="0" applyFont="1" applyBorder="1" applyAlignment="1">
      <alignment/>
    </xf>
    <xf numFmtId="0" fontId="8" fillId="0" borderId="44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16" fillId="37" borderId="11" xfId="0" applyFont="1" applyFill="1" applyBorder="1" applyAlignment="1">
      <alignment horizontal="center" textRotation="90"/>
    </xf>
    <xf numFmtId="164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center"/>
    </xf>
    <xf numFmtId="2" fontId="78" fillId="0" borderId="11" xfId="0" applyNumberFormat="1" applyFont="1" applyBorder="1" applyAlignment="1">
      <alignment horizontal="center"/>
    </xf>
    <xf numFmtId="2" fontId="73" fillId="0" borderId="11" xfId="0" applyNumberFormat="1" applyFont="1" applyBorder="1" applyAlignment="1">
      <alignment horizontal="center"/>
    </xf>
    <xf numFmtId="1" fontId="14" fillId="39" borderId="11" xfId="0" applyNumberFormat="1" applyFont="1" applyFill="1" applyBorder="1" applyAlignment="1">
      <alignment horizontal="center"/>
    </xf>
    <xf numFmtId="2" fontId="82" fillId="33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0" fontId="83" fillId="33" borderId="10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/>
    </xf>
    <xf numFmtId="0" fontId="83" fillId="33" borderId="17" xfId="0" applyFont="1" applyFill="1" applyBorder="1" applyAlignment="1">
      <alignment/>
    </xf>
    <xf numFmtId="0" fontId="83" fillId="33" borderId="19" xfId="0" applyFont="1" applyFill="1" applyBorder="1" applyAlignment="1">
      <alignment horizontal="center" vertical="center"/>
    </xf>
    <xf numFmtId="0" fontId="83" fillId="33" borderId="19" xfId="0" applyFont="1" applyFill="1" applyBorder="1" applyAlignment="1">
      <alignment horizontal="center"/>
    </xf>
    <xf numFmtId="0" fontId="83" fillId="33" borderId="31" xfId="0" applyFont="1" applyFill="1" applyBorder="1" applyAlignment="1">
      <alignment/>
    </xf>
    <xf numFmtId="0" fontId="83" fillId="33" borderId="47" xfId="0" applyFont="1" applyFill="1" applyBorder="1" applyAlignment="1">
      <alignment/>
    </xf>
    <xf numFmtId="0" fontId="83" fillId="33" borderId="11" xfId="0" applyFont="1" applyFill="1" applyBorder="1" applyAlignment="1">
      <alignment horizontal="center"/>
    </xf>
    <xf numFmtId="0" fontId="74" fillId="33" borderId="48" xfId="0" applyFont="1" applyFill="1" applyBorder="1" applyAlignment="1">
      <alignment/>
    </xf>
    <xf numFmtId="0" fontId="74" fillId="33" borderId="20" xfId="0" applyFont="1" applyFill="1" applyBorder="1" applyAlignment="1">
      <alignment/>
    </xf>
    <xf numFmtId="0" fontId="83" fillId="33" borderId="35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76" fillId="0" borderId="46" xfId="0" applyNumberFormat="1" applyFont="1" applyBorder="1" applyAlignment="1">
      <alignment horizontal="center"/>
    </xf>
    <xf numFmtId="164" fontId="8" fillId="0" borderId="45" xfId="0" applyNumberFormat="1" applyFont="1" applyBorder="1" applyAlignment="1">
      <alignment/>
    </xf>
    <xf numFmtId="0" fontId="16" fillId="37" borderId="46" xfId="0" applyFont="1" applyFill="1" applyBorder="1" applyAlignment="1">
      <alignment horizontal="center" textRotation="90"/>
    </xf>
    <xf numFmtId="164" fontId="10" fillId="0" borderId="45" xfId="0" applyNumberFormat="1" applyFont="1" applyBorder="1" applyAlignment="1">
      <alignment/>
    </xf>
    <xf numFmtId="1" fontId="14" fillId="0" borderId="45" xfId="0" applyNumberFormat="1" applyFont="1" applyBorder="1" applyAlignment="1">
      <alignment horizontal="center"/>
    </xf>
    <xf numFmtId="0" fontId="16" fillId="37" borderId="49" xfId="0" applyFont="1" applyFill="1" applyBorder="1" applyAlignment="1">
      <alignment horizontal="center" textRotation="90"/>
    </xf>
    <xf numFmtId="49" fontId="74" fillId="0" borderId="15" xfId="0" applyNumberFormat="1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49" fontId="74" fillId="0" borderId="15" xfId="0" applyNumberFormat="1" applyFont="1" applyBorder="1" applyAlignment="1">
      <alignment/>
    </xf>
    <xf numFmtId="49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49" fontId="74" fillId="0" borderId="10" xfId="0" applyNumberFormat="1" applyFont="1" applyBorder="1" applyAlignment="1">
      <alignment/>
    </xf>
    <xf numFmtId="0" fontId="77" fillId="40" borderId="18" xfId="0" applyFont="1" applyFill="1" applyBorder="1" applyAlignment="1">
      <alignment textRotation="90"/>
    </xf>
    <xf numFmtId="164" fontId="8" fillId="0" borderId="22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3" fillId="33" borderId="37" xfId="0" applyFont="1" applyFill="1" applyBorder="1" applyAlignment="1">
      <alignment horizontal="center" vertical="center"/>
    </xf>
    <xf numFmtId="0" fontId="83" fillId="33" borderId="37" xfId="0" applyFont="1" applyFill="1" applyBorder="1" applyAlignment="1">
      <alignment horizontal="center"/>
    </xf>
    <xf numFmtId="0" fontId="83" fillId="33" borderId="40" xfId="0" applyFont="1" applyFill="1" applyBorder="1" applyAlignment="1">
      <alignment/>
    </xf>
    <xf numFmtId="0" fontId="83" fillId="33" borderId="5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8" fillId="33" borderId="15" xfId="0" applyFont="1" applyFill="1" applyBorder="1" applyAlignment="1">
      <alignment textRotation="90"/>
    </xf>
    <xf numFmtId="0" fontId="88" fillId="33" borderId="18" xfId="0" applyFont="1" applyFill="1" applyBorder="1" applyAlignment="1">
      <alignment textRotation="90"/>
    </xf>
    <xf numFmtId="0" fontId="8" fillId="0" borderId="21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49" fontId="74" fillId="0" borderId="11" xfId="0" applyNumberFormat="1" applyFont="1" applyBorder="1" applyAlignment="1">
      <alignment horizontal="center"/>
    </xf>
    <xf numFmtId="49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49" fontId="74" fillId="0" borderId="0" xfId="0" applyNumberFormat="1" applyFont="1" applyBorder="1" applyAlignment="1">
      <alignment/>
    </xf>
    <xf numFmtId="2" fontId="76" fillId="0" borderId="26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13" fillId="33" borderId="17" xfId="0" applyFont="1" applyFill="1" applyBorder="1" applyAlignment="1">
      <alignment/>
    </xf>
    <xf numFmtId="49" fontId="74" fillId="0" borderId="16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" fontId="14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7"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indexed="14"/>
      </font>
      <fill>
        <patternFill patternType="none">
          <bgColor indexed="65"/>
        </patternFill>
      </fill>
    </dxf>
    <dxf>
      <font>
        <color rgb="FFFF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9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J4" sqref="J4:J17"/>
    </sheetView>
  </sheetViews>
  <sheetFormatPr defaultColWidth="9.140625" defaultRowHeight="12.75"/>
  <cols>
    <col min="1" max="1" width="5.28125" style="4" customWidth="1"/>
    <col min="2" max="2" width="11.57421875" style="6" hidden="1" customWidth="1"/>
    <col min="3" max="3" width="16.28125" style="4" customWidth="1"/>
    <col min="4" max="4" width="18.7109375" style="1" customWidth="1"/>
    <col min="5" max="5" width="10.7109375" style="1" customWidth="1"/>
    <col min="6" max="6" width="20.8515625" style="1" customWidth="1"/>
    <col min="7" max="7" width="13.00390625" style="1" customWidth="1"/>
    <col min="8" max="8" width="10.57421875" style="1" hidden="1" customWidth="1"/>
    <col min="9" max="9" width="10.00390625" style="4" hidden="1" customWidth="1"/>
    <col min="10" max="10" width="25.00390625" style="325" customWidth="1"/>
    <col min="11" max="11" width="5.8515625" style="4" customWidth="1"/>
    <col min="12" max="13" width="5.421875" style="4" customWidth="1"/>
    <col min="14" max="14" width="5.00390625" style="1" customWidth="1"/>
    <col min="15" max="15" width="4.7109375" style="1" customWidth="1"/>
    <col min="16" max="16" width="4.8515625" style="1" customWidth="1"/>
    <col min="17" max="17" width="5.00390625" style="1" customWidth="1"/>
    <col min="18" max="18" width="5.28125" style="1" customWidth="1"/>
    <col min="19" max="19" width="4.7109375" style="1" customWidth="1"/>
    <col min="20" max="20" width="5.28125" style="1" customWidth="1"/>
    <col min="21" max="21" width="5.00390625" style="1" customWidth="1"/>
    <col min="22" max="22" width="4.8515625" style="1" customWidth="1"/>
    <col min="23" max="23" width="4.140625" style="1" customWidth="1"/>
    <col min="24" max="24" width="4.00390625" style="1" customWidth="1"/>
    <col min="25" max="25" width="4.28125" style="1" customWidth="1"/>
    <col min="26" max="26" width="4.57421875" style="1" customWidth="1"/>
    <col min="27" max="27" width="4.00390625" style="1" customWidth="1"/>
    <col min="28" max="28" width="4.140625" style="1" customWidth="1"/>
    <col min="29" max="16384" width="9.140625" style="1" customWidth="1"/>
  </cols>
  <sheetData>
    <row r="1" spans="1:13" ht="17.25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1:28" ht="19.5">
      <c r="K2" s="143">
        <f>SUM(L2:AB2)</f>
        <v>34</v>
      </c>
      <c r="L2" s="144">
        <v>1</v>
      </c>
      <c r="M2" s="144">
        <v>1</v>
      </c>
      <c r="N2" s="145">
        <v>2</v>
      </c>
      <c r="O2" s="145">
        <v>2</v>
      </c>
      <c r="P2" s="145">
        <v>3</v>
      </c>
      <c r="Q2" s="145">
        <v>2</v>
      </c>
      <c r="R2" s="145">
        <v>2</v>
      </c>
      <c r="S2" s="145">
        <v>3</v>
      </c>
      <c r="T2" s="145">
        <v>3</v>
      </c>
      <c r="U2" s="145">
        <v>2</v>
      </c>
      <c r="V2" s="145">
        <v>1</v>
      </c>
      <c r="W2" s="322">
        <v>2</v>
      </c>
      <c r="X2" s="323">
        <v>2</v>
      </c>
      <c r="Y2" s="323">
        <v>2</v>
      </c>
      <c r="Z2" s="323">
        <v>1</v>
      </c>
      <c r="AA2" s="323">
        <v>1</v>
      </c>
      <c r="AB2" s="324">
        <v>4</v>
      </c>
    </row>
    <row r="3" spans="1:28" s="5" customFormat="1" ht="183" customHeight="1">
      <c r="A3" s="24" t="s">
        <v>0</v>
      </c>
      <c r="B3" s="15" t="s">
        <v>2</v>
      </c>
      <c r="C3" s="15" t="s">
        <v>1</v>
      </c>
      <c r="D3" s="15" t="s">
        <v>3</v>
      </c>
      <c r="E3" s="25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326" t="s">
        <v>18</v>
      </c>
      <c r="K3" s="26" t="s">
        <v>17</v>
      </c>
      <c r="L3" s="26" t="s">
        <v>187</v>
      </c>
      <c r="M3" s="26" t="s">
        <v>9</v>
      </c>
      <c r="N3" s="320" t="s">
        <v>168</v>
      </c>
      <c r="O3" s="320" t="s">
        <v>169</v>
      </c>
      <c r="P3" s="321" t="s">
        <v>98</v>
      </c>
      <c r="Q3" s="321" t="s">
        <v>111</v>
      </c>
      <c r="R3" s="321" t="s">
        <v>114</v>
      </c>
      <c r="S3" s="321" t="s">
        <v>125</v>
      </c>
      <c r="T3" s="321" t="s">
        <v>144</v>
      </c>
      <c r="U3" s="321" t="s">
        <v>153</v>
      </c>
      <c r="V3" s="321" t="s">
        <v>165</v>
      </c>
      <c r="W3" s="321" t="s">
        <v>191</v>
      </c>
      <c r="X3" s="321" t="s">
        <v>199</v>
      </c>
      <c r="Y3" s="321" t="s">
        <v>207</v>
      </c>
      <c r="Z3" s="321" t="s">
        <v>215</v>
      </c>
      <c r="AA3" s="321" t="s">
        <v>223</v>
      </c>
      <c r="AB3" s="321" t="s">
        <v>231</v>
      </c>
    </row>
    <row r="4" spans="1:28" s="12" customFormat="1" ht="18.75">
      <c r="A4" s="7">
        <v>1</v>
      </c>
      <c r="B4" s="2" t="s">
        <v>20</v>
      </c>
      <c r="C4" s="36" t="s">
        <v>21</v>
      </c>
      <c r="D4" s="17" t="s">
        <v>22</v>
      </c>
      <c r="E4" s="18" t="s">
        <v>10</v>
      </c>
      <c r="F4" s="27"/>
      <c r="G4" s="16" t="s">
        <v>23</v>
      </c>
      <c r="H4" s="16" t="s">
        <v>12</v>
      </c>
      <c r="I4" s="45" t="s">
        <v>69</v>
      </c>
      <c r="J4" s="327">
        <f>IF(L4="x",$L$3&amp;",",)&amp;IF(M4="x",$M$3&amp;",",)&amp;IF(N4="x",$N$3&amp;",",)&amp;IF(O4="x",$O$3&amp;",",)&amp;IF(P4="x",$P$3&amp;",",)&amp;IF(Q4="x",$Q$3&amp;",",)&amp;IF(R4="x",$R$3&amp;",",)&amp;IF(S4="x",$S$3&amp;",",)&amp;IF(T4="x",$T$3&amp;",",)&amp;IF(U4="x",$U$3&amp;",",)&amp;IF(V4="x",$V$3&amp;",",)&amp;IF(W4="x",$W$3&amp;",",)&amp;IF(X4="x",$X$3&amp;",",)&amp;IF(Y4="x",$Y$3&amp;",",)&amp;IF(Z4="x",$Z$3&amp;",",)&amp;IF(AA4="x",$AA$3&amp;",",)&amp;IF(AB4="x",$AB$3&amp;",",)</f>
      </c>
      <c r="K4" s="23">
        <f>SUMIF(L4:AB4,"x",$L$2:$AB$2)</f>
        <v>0</v>
      </c>
      <c r="L4" s="142" t="str">
        <f>IF('CX16LT1'!L2&lt;1,"x"," ")</f>
        <v> </v>
      </c>
      <c r="M4" s="142" t="str">
        <f>IF('CX16LT1'!P2&lt;1,"x"," ")</f>
        <v> </v>
      </c>
      <c r="N4" s="142" t="str">
        <f>IF('CX16LT1'!X2&lt;1,"x"," ")</f>
        <v> </v>
      </c>
      <c r="O4" s="142" t="str">
        <f>IF('CX16LT1'!AH2&lt;1,"x"," ")</f>
        <v> </v>
      </c>
      <c r="P4" s="142" t="str">
        <f>IF('CX16LT1'!AR2&lt;1,"x"," ")</f>
        <v> </v>
      </c>
      <c r="Q4" s="142" t="str">
        <f>IF('CX16LT1'!BB2&lt;1,"x"," ")</f>
        <v> </v>
      </c>
      <c r="R4" s="142" t="str">
        <f>IF('CX16LT1'!BL2&lt;1,"x"," ")</f>
        <v> </v>
      </c>
      <c r="S4" s="142" t="str">
        <f>IF('CX16LT1'!BV2&lt;1,"x"," ")</f>
        <v> </v>
      </c>
      <c r="T4" s="142" t="str">
        <f>IF('CX16LT1'!CF2&lt;1,"x"," ")</f>
        <v> </v>
      </c>
      <c r="U4" s="142" t="str">
        <f>IF('CX16LT1'!CP2&lt;1,"x"," ")</f>
        <v> </v>
      </c>
      <c r="V4" s="142" t="str">
        <f>IF('CX16LT1'!CZ2&lt;1,"x"," ")</f>
        <v> </v>
      </c>
      <c r="W4" s="142" t="str">
        <f>IF('CX16LT1'!DR2&lt;1,"x"," ")</f>
        <v> </v>
      </c>
      <c r="X4" s="142" t="str">
        <f>IF('CX16LT1'!EB2&lt;1,"x"," ")</f>
        <v> </v>
      </c>
      <c r="Y4" s="142" t="str">
        <f>IF('CX16LT1'!EL2&lt;1,"x"," ")</f>
        <v> </v>
      </c>
      <c r="Z4" s="142" t="str">
        <f>IF('CX16LT1'!EV2&lt;1,"x"," ")</f>
        <v> </v>
      </c>
      <c r="AA4" s="142" t="str">
        <f>IF('CX16LT1'!FF2&lt;1,"x"," ")</f>
        <v> </v>
      </c>
      <c r="AB4" s="142" t="str">
        <f>IF('CX16LT1'!FP2&lt;1,"x"," ")</f>
        <v> </v>
      </c>
    </row>
    <row r="5" spans="1:28" s="12" customFormat="1" ht="18.75">
      <c r="A5" s="7">
        <v>3</v>
      </c>
      <c r="B5" s="2" t="s">
        <v>20</v>
      </c>
      <c r="C5" s="36" t="s">
        <v>28</v>
      </c>
      <c r="D5" s="19" t="s">
        <v>11</v>
      </c>
      <c r="E5" s="20" t="s">
        <v>13</v>
      </c>
      <c r="F5" s="27"/>
      <c r="G5" s="37" t="s">
        <v>29</v>
      </c>
      <c r="H5" s="16" t="s">
        <v>12</v>
      </c>
      <c r="I5" s="45" t="s">
        <v>71</v>
      </c>
      <c r="J5" s="327">
        <f aca="true" t="shared" si="0" ref="J5:J17">IF(L5="x",$L$3&amp;",",)&amp;IF(M5="x",$M$3&amp;",",)&amp;IF(N5="x",$N$3&amp;",",)&amp;IF(O5="x",$O$3&amp;",",)&amp;IF(P5="x",$P$3&amp;",",)&amp;IF(Q5="x",$Q$3&amp;",",)&amp;IF(R5="x",$R$3&amp;",",)&amp;IF(S5="x",$S$3&amp;",",)&amp;IF(T5="x",$T$3&amp;",",)&amp;IF(U5="x",$U$3&amp;",",)&amp;IF(V5="x",$V$3&amp;",",)&amp;IF(W5="x",$W$3&amp;",",)&amp;IF(X5="x",$X$3&amp;",",)&amp;IF(Y5="x",$Y$3&amp;",",)&amp;IF(Z5="x",$Z$3&amp;",",)&amp;IF(AA5="x",$AA$3&amp;",",)&amp;IF(AB5="x",$AB$3&amp;",",)</f>
      </c>
      <c r="K5" s="23">
        <f aca="true" t="shared" si="1" ref="K5:K17">SUMIF(L5:AB5,"x",$L$2:$AB$2)</f>
        <v>0</v>
      </c>
      <c r="L5" s="142" t="str">
        <f>IF('CX16LT1'!L3&lt;1,"x"," ")</f>
        <v> </v>
      </c>
      <c r="M5" s="142" t="str">
        <f>IF('CX16LT1'!P3&lt;1,"x"," ")</f>
        <v> </v>
      </c>
      <c r="N5" s="142" t="str">
        <f>IF('CX16LT1'!X3&lt;1,"x"," ")</f>
        <v> </v>
      </c>
      <c r="O5" s="142" t="str">
        <f>IF('CX16LT1'!AH3&lt;1,"x"," ")</f>
        <v> </v>
      </c>
      <c r="P5" s="142" t="str">
        <f>IF('CX16LT1'!AR3&lt;1,"x"," ")</f>
        <v> </v>
      </c>
      <c r="Q5" s="142" t="str">
        <f>IF('CX16LT1'!BB3&lt;1,"x"," ")</f>
        <v> </v>
      </c>
      <c r="R5" s="142" t="str">
        <f>IF('CX16LT1'!BL3&lt;1,"x"," ")</f>
        <v> </v>
      </c>
      <c r="S5" s="142" t="str">
        <f>IF('CX16LT1'!BV3&lt;1,"x"," ")</f>
        <v> </v>
      </c>
      <c r="T5" s="142" t="str">
        <f>IF('CX16LT1'!CF3&lt;1,"x"," ")</f>
        <v> </v>
      </c>
      <c r="U5" s="142" t="str">
        <f>IF('CX16LT1'!CP3&lt;1,"x"," ")</f>
        <v> </v>
      </c>
      <c r="V5" s="142" t="str">
        <f>IF('CX16LT1'!CZ3&lt;1,"x"," ")</f>
        <v> </v>
      </c>
      <c r="W5" s="142" t="str">
        <f>IF('CX16LT1'!DR3&lt;1,"x"," ")</f>
        <v> </v>
      </c>
      <c r="X5" s="142" t="str">
        <f>IF('CX16LT1'!EB3&lt;1,"x"," ")</f>
        <v> </v>
      </c>
      <c r="Y5" s="142" t="str">
        <f>IF('CX16LT1'!EL3&lt;1,"x"," ")</f>
        <v> </v>
      </c>
      <c r="Z5" s="142" t="str">
        <f>IF('CX16LT1'!EV3&lt;1,"x"," ")</f>
        <v> </v>
      </c>
      <c r="AA5" s="142" t="str">
        <f>IF('CX16LT1'!FF3&lt;1,"x"," ")</f>
        <v> </v>
      </c>
      <c r="AB5" s="142" t="str">
        <f>IF('CX16LT1'!FP3&lt;1,"x"," ")</f>
        <v> </v>
      </c>
    </row>
    <row r="6" spans="1:28" s="13" customFormat="1" ht="18.75">
      <c r="A6" s="7">
        <v>6</v>
      </c>
      <c r="B6" s="2" t="s">
        <v>20</v>
      </c>
      <c r="C6" s="36" t="s">
        <v>37</v>
      </c>
      <c r="D6" s="19" t="s">
        <v>15</v>
      </c>
      <c r="E6" s="20" t="s">
        <v>38</v>
      </c>
      <c r="F6" s="27"/>
      <c r="G6" s="37" t="s">
        <v>39</v>
      </c>
      <c r="H6" s="16" t="s">
        <v>12</v>
      </c>
      <c r="I6" s="45" t="s">
        <v>74</v>
      </c>
      <c r="J6" s="327">
        <f t="shared" si="0"/>
      </c>
      <c r="K6" s="23">
        <f t="shared" si="1"/>
        <v>0</v>
      </c>
      <c r="L6" s="142" t="str">
        <f>IF('CX16LT1'!L4&lt;1,"x"," ")</f>
        <v> </v>
      </c>
      <c r="M6" s="142" t="str">
        <f>IF('CX16LT1'!P4&lt;1,"x"," ")</f>
        <v> </v>
      </c>
      <c r="N6" s="142" t="str">
        <f>IF('CX16LT1'!X4&lt;1,"x"," ")</f>
        <v> </v>
      </c>
      <c r="O6" s="142" t="str">
        <f>IF('CX16LT1'!AH4&lt;1,"x"," ")</f>
        <v> </v>
      </c>
      <c r="P6" s="142" t="str">
        <f>IF('CX16LT1'!AR4&lt;1,"x"," ")</f>
        <v> </v>
      </c>
      <c r="Q6" s="142" t="str">
        <f>IF('CX16LT1'!BB4&lt;1,"x"," ")</f>
        <v> </v>
      </c>
      <c r="R6" s="142" t="str">
        <f>IF('CX16LT1'!BL4&lt;1,"x"," ")</f>
        <v> </v>
      </c>
      <c r="S6" s="142" t="str">
        <f>IF('CX16LT1'!BV4&lt;1,"x"," ")</f>
        <v> </v>
      </c>
      <c r="T6" s="142" t="str">
        <f>IF('CX16LT1'!CF4&lt;1,"x"," ")</f>
        <v> </v>
      </c>
      <c r="U6" s="142" t="str">
        <f>IF('CX16LT1'!CP4&lt;1,"x"," ")</f>
        <v> </v>
      </c>
      <c r="V6" s="142" t="str">
        <f>IF('CX16LT1'!CZ4&lt;1,"x"," ")</f>
        <v> </v>
      </c>
      <c r="W6" s="142" t="str">
        <f>IF('CX16LT1'!DR4&lt;1,"x"," ")</f>
        <v> </v>
      </c>
      <c r="X6" s="142" t="str">
        <f>IF('CX16LT1'!EB4&lt;1,"x"," ")</f>
        <v> </v>
      </c>
      <c r="Y6" s="142" t="str">
        <f>IF('CX16LT1'!EL4&lt;1,"x"," ")</f>
        <v> </v>
      </c>
      <c r="Z6" s="142" t="str">
        <f>IF('CX16LT1'!EV4&lt;1,"x"," ")</f>
        <v> </v>
      </c>
      <c r="AA6" s="142" t="str">
        <f>IF('CX16LT1'!FF4&lt;1,"x"," ")</f>
        <v> </v>
      </c>
      <c r="AB6" s="142" t="str">
        <f>IF('CX16LT1'!FP4&lt;1,"x"," ")</f>
        <v> </v>
      </c>
    </row>
    <row r="7" spans="1:28" s="12" customFormat="1" ht="18.75">
      <c r="A7" s="7">
        <v>7</v>
      </c>
      <c r="B7" s="2" t="s">
        <v>20</v>
      </c>
      <c r="C7" s="36" t="s">
        <v>40</v>
      </c>
      <c r="D7" s="19" t="s">
        <v>41</v>
      </c>
      <c r="E7" s="20" t="s">
        <v>42</v>
      </c>
      <c r="F7" s="27"/>
      <c r="G7" s="37" t="s">
        <v>43</v>
      </c>
      <c r="H7" s="16" t="s">
        <v>12</v>
      </c>
      <c r="I7" s="45" t="s">
        <v>75</v>
      </c>
      <c r="J7" s="327">
        <f t="shared" si="0"/>
      </c>
      <c r="K7" s="23">
        <f t="shared" si="1"/>
        <v>0</v>
      </c>
      <c r="L7" s="142" t="str">
        <f>IF('CX16LT1'!L5&lt;1,"x"," ")</f>
        <v> </v>
      </c>
      <c r="M7" s="142" t="str">
        <f>IF('CX16LT1'!P5&lt;1,"x"," ")</f>
        <v> </v>
      </c>
      <c r="N7" s="142" t="str">
        <f>IF('CX16LT1'!X5&lt;1,"x"," ")</f>
        <v> </v>
      </c>
      <c r="O7" s="142" t="str">
        <f>IF('CX16LT1'!AH5&lt;1,"x"," ")</f>
        <v> </v>
      </c>
      <c r="P7" s="142" t="str">
        <f>IF('CX16LT1'!AR5&lt;1,"x"," ")</f>
        <v> </v>
      </c>
      <c r="Q7" s="142" t="str">
        <f>IF('CX16LT1'!BB5&lt;1,"x"," ")</f>
        <v> </v>
      </c>
      <c r="R7" s="142" t="str">
        <f>IF('CX16LT1'!BL5&lt;1,"x"," ")</f>
        <v> </v>
      </c>
      <c r="S7" s="142" t="str">
        <f>IF('CX16LT1'!BV5&lt;1,"x"," ")</f>
        <v> </v>
      </c>
      <c r="T7" s="142" t="str">
        <f>IF('CX16LT1'!CF5&lt;1,"x"," ")</f>
        <v> </v>
      </c>
      <c r="U7" s="142" t="str">
        <f>IF('CX16LT1'!CP5&lt;1,"x"," ")</f>
        <v> </v>
      </c>
      <c r="V7" s="142" t="str">
        <f>IF('CX16LT1'!CZ5&lt;1,"x"," ")</f>
        <v> </v>
      </c>
      <c r="W7" s="142" t="str">
        <f>IF('CX16LT1'!DR5&lt;1,"x"," ")</f>
        <v> </v>
      </c>
      <c r="X7" s="142" t="str">
        <f>IF('CX16LT1'!EB5&lt;1,"x"," ")</f>
        <v> </v>
      </c>
      <c r="Y7" s="142" t="str">
        <f>IF('CX16LT1'!EL5&lt;1,"x"," ")</f>
        <v> </v>
      </c>
      <c r="Z7" s="142" t="str">
        <f>IF('CX16LT1'!EV5&lt;1,"x"," ")</f>
        <v> </v>
      </c>
      <c r="AA7" s="142" t="str">
        <f>IF('CX16LT1'!FF5&lt;1,"x"," ")</f>
        <v> </v>
      </c>
      <c r="AB7" s="142" t="str">
        <f>IF('CX16LT1'!FP5&lt;1,"x"," ")</f>
        <v> </v>
      </c>
    </row>
    <row r="8" spans="1:28" s="12" customFormat="1" ht="18.75">
      <c r="A8" s="7">
        <v>8</v>
      </c>
      <c r="B8" s="2" t="s">
        <v>20</v>
      </c>
      <c r="C8" s="36" t="s">
        <v>44</v>
      </c>
      <c r="D8" s="19" t="s">
        <v>45</v>
      </c>
      <c r="E8" s="20" t="s">
        <v>14</v>
      </c>
      <c r="F8" s="27"/>
      <c r="G8" s="37" t="s">
        <v>46</v>
      </c>
      <c r="H8" s="16" t="s">
        <v>12</v>
      </c>
      <c r="I8" s="45" t="s">
        <v>76</v>
      </c>
      <c r="J8" s="327">
        <f t="shared" si="0"/>
      </c>
      <c r="K8" s="23">
        <f t="shared" si="1"/>
        <v>0</v>
      </c>
      <c r="L8" s="142" t="str">
        <f>IF('CX16LT1'!L6&lt;1,"x"," ")</f>
        <v> </v>
      </c>
      <c r="M8" s="142" t="str">
        <f>IF('CX16LT1'!P6&lt;1,"x"," ")</f>
        <v> </v>
      </c>
      <c r="N8" s="142" t="str">
        <f>IF('CX16LT1'!X6&lt;1,"x"," ")</f>
        <v> </v>
      </c>
      <c r="O8" s="142" t="str">
        <f>IF('CX16LT1'!AH6&lt;1,"x"," ")</f>
        <v> </v>
      </c>
      <c r="P8" s="142" t="str">
        <f>IF('CX16LT1'!AR6&lt;1,"x"," ")</f>
        <v> </v>
      </c>
      <c r="Q8" s="142" t="str">
        <f>IF('CX16LT1'!BB6&lt;1,"x"," ")</f>
        <v> </v>
      </c>
      <c r="R8" s="142" t="str">
        <f>IF('CX16LT1'!BL6&lt;1,"x"," ")</f>
        <v> </v>
      </c>
      <c r="S8" s="142" t="str">
        <f>IF('CX16LT1'!BV6&lt;1,"x"," ")</f>
        <v> </v>
      </c>
      <c r="T8" s="142" t="str">
        <f>IF('CX16LT1'!CF6&lt;1,"x"," ")</f>
        <v> </v>
      </c>
      <c r="U8" s="142" t="str">
        <f>IF('CX16LT1'!CP6&lt;1,"x"," ")</f>
        <v> </v>
      </c>
      <c r="V8" s="142" t="str">
        <f>IF('CX16LT1'!CZ6&lt;1,"x"," ")</f>
        <v> </v>
      </c>
      <c r="W8" s="142" t="str">
        <f>IF('CX16LT1'!DR6&lt;1,"x"," ")</f>
        <v> </v>
      </c>
      <c r="X8" s="142" t="str">
        <f>IF('CX16LT1'!EB6&lt;1,"x"," ")</f>
        <v> </v>
      </c>
      <c r="Y8" s="142" t="str">
        <f>IF('CX16LT1'!EL6&lt;1,"x"," ")</f>
        <v> </v>
      </c>
      <c r="Z8" s="142" t="str">
        <f>IF('CX16LT1'!EV6&lt;1,"x"," ")</f>
        <v> </v>
      </c>
      <c r="AA8" s="142" t="str">
        <f>IF('CX16LT1'!FF6&lt;1,"x"," ")</f>
        <v> </v>
      </c>
      <c r="AB8" s="142" t="str">
        <f>IF('CX16LT1'!FP6&lt;1,"x"," ")</f>
        <v> </v>
      </c>
    </row>
    <row r="9" spans="1:28" s="12" customFormat="1" ht="18.75">
      <c r="A9" s="7">
        <v>9</v>
      </c>
      <c r="B9" s="2" t="s">
        <v>20</v>
      </c>
      <c r="C9" s="36" t="s">
        <v>47</v>
      </c>
      <c r="D9" s="19" t="s">
        <v>15</v>
      </c>
      <c r="E9" s="20" t="s">
        <v>48</v>
      </c>
      <c r="F9" s="27"/>
      <c r="G9" s="37" t="s">
        <v>49</v>
      </c>
      <c r="H9" s="16" t="s">
        <v>12</v>
      </c>
      <c r="I9" s="45" t="s">
        <v>77</v>
      </c>
      <c r="J9" s="327">
        <f t="shared" si="0"/>
      </c>
      <c r="K9" s="23">
        <f t="shared" si="1"/>
        <v>0</v>
      </c>
      <c r="L9" s="142" t="str">
        <f>IF('CX16LT1'!L7&lt;1,"x"," ")</f>
        <v> </v>
      </c>
      <c r="M9" s="142" t="str">
        <f>IF('CX16LT1'!P7&lt;1,"x"," ")</f>
        <v> </v>
      </c>
      <c r="N9" s="142" t="str">
        <f>IF('CX16LT1'!X7&lt;1,"x"," ")</f>
        <v> </v>
      </c>
      <c r="O9" s="142" t="str">
        <f>IF('CX16LT1'!AH7&lt;1,"x"," ")</f>
        <v> </v>
      </c>
      <c r="P9" s="142" t="str">
        <f>IF('CX16LT1'!AR7&lt;1,"x"," ")</f>
        <v> </v>
      </c>
      <c r="Q9" s="142" t="str">
        <f>IF('CX16LT1'!BB7&lt;1,"x"," ")</f>
        <v> </v>
      </c>
      <c r="R9" s="142" t="str">
        <f>IF('CX16LT1'!BL7&lt;1,"x"," ")</f>
        <v> </v>
      </c>
      <c r="S9" s="142" t="str">
        <f>IF('CX16LT1'!BV7&lt;1,"x"," ")</f>
        <v> </v>
      </c>
      <c r="T9" s="142" t="str">
        <f>IF('CX16LT1'!CF7&lt;1,"x"," ")</f>
        <v> </v>
      </c>
      <c r="U9" s="142" t="str">
        <f>IF('CX16LT1'!CP7&lt;1,"x"," ")</f>
        <v> </v>
      </c>
      <c r="V9" s="142" t="str">
        <f>IF('CX16LT1'!CZ7&lt;1,"x"," ")</f>
        <v> </v>
      </c>
      <c r="W9" s="142" t="str">
        <f>IF('CX16LT1'!DR7&lt;1,"x"," ")</f>
        <v> </v>
      </c>
      <c r="X9" s="142" t="str">
        <f>IF('CX16LT1'!EB7&lt;1,"x"," ")</f>
        <v> </v>
      </c>
      <c r="Y9" s="142" t="str">
        <f>IF('CX16LT1'!EL7&lt;1,"x"," ")</f>
        <v> </v>
      </c>
      <c r="Z9" s="142" t="str">
        <f>IF('CX16LT1'!EV7&lt;1,"x"," ")</f>
        <v> </v>
      </c>
      <c r="AA9" s="142" t="str">
        <f>IF('CX16LT1'!FF7&lt;1,"x"," ")</f>
        <v> </v>
      </c>
      <c r="AB9" s="142" t="str">
        <f>IF('CX16LT1'!FP7&lt;1,"x"," ")</f>
        <v> </v>
      </c>
    </row>
    <row r="10" spans="1:28" s="12" customFormat="1" ht="18.75">
      <c r="A10" s="7">
        <v>10</v>
      </c>
      <c r="B10" s="2" t="s">
        <v>20</v>
      </c>
      <c r="C10" s="36" t="s">
        <v>50</v>
      </c>
      <c r="D10" s="19" t="s">
        <v>51</v>
      </c>
      <c r="E10" s="20" t="s">
        <v>52</v>
      </c>
      <c r="F10" s="27"/>
      <c r="G10" s="37" t="s">
        <v>53</v>
      </c>
      <c r="H10" s="16" t="s">
        <v>12</v>
      </c>
      <c r="I10" s="45" t="s">
        <v>72</v>
      </c>
      <c r="J10" s="327">
        <f t="shared" si="0"/>
      </c>
      <c r="K10" s="23">
        <f t="shared" si="1"/>
        <v>0</v>
      </c>
      <c r="L10" s="142" t="str">
        <f>IF('CX16LT1'!L8&lt;1,"x"," ")</f>
        <v> </v>
      </c>
      <c r="M10" s="142" t="str">
        <f>IF('CX16LT1'!P8&lt;1,"x"," ")</f>
        <v> </v>
      </c>
      <c r="N10" s="142" t="str">
        <f>IF('CX16LT1'!X8&lt;1,"x"," ")</f>
        <v> </v>
      </c>
      <c r="O10" s="142" t="str">
        <f>IF('CX16LT1'!AH8&lt;1,"x"," ")</f>
        <v> </v>
      </c>
      <c r="P10" s="142" t="str">
        <f>IF('CX16LT1'!AR8&lt;1,"x"," ")</f>
        <v> </v>
      </c>
      <c r="Q10" s="142" t="str">
        <f>IF('CX16LT1'!BB8&lt;1,"x"," ")</f>
        <v> </v>
      </c>
      <c r="R10" s="142" t="str">
        <f>IF('CX16LT1'!BL8&lt;1,"x"," ")</f>
        <v> </v>
      </c>
      <c r="S10" s="142" t="str">
        <f>IF('CX16LT1'!BV8&lt;1,"x"," ")</f>
        <v> </v>
      </c>
      <c r="T10" s="142" t="str">
        <f>IF('CX16LT1'!CF8&lt;1,"x"," ")</f>
        <v> </v>
      </c>
      <c r="U10" s="142" t="str">
        <f>IF('CX16LT1'!CP8&lt;1,"x"," ")</f>
        <v> </v>
      </c>
      <c r="V10" s="142" t="str">
        <f>IF('CX16LT1'!CZ8&lt;1,"x"," ")</f>
        <v> </v>
      </c>
      <c r="W10" s="142" t="str">
        <f>IF('CX16LT1'!DR8&lt;1,"x"," ")</f>
        <v> </v>
      </c>
      <c r="X10" s="142" t="str">
        <f>IF('CX16LT1'!EB8&lt;1,"x"," ")</f>
        <v> </v>
      </c>
      <c r="Y10" s="142" t="str">
        <f>IF('CX16LT1'!EL8&lt;1,"x"," ")</f>
        <v> </v>
      </c>
      <c r="Z10" s="142" t="str">
        <f>IF('CX16LT1'!EV8&lt;1,"x"," ")</f>
        <v> </v>
      </c>
      <c r="AA10" s="142" t="str">
        <f>IF('CX16LT1'!FF8&lt;1,"x"," ")</f>
        <v> </v>
      </c>
      <c r="AB10" s="142" t="str">
        <f>IF('CX16LT1'!FP8&lt;1,"x"," ")</f>
        <v> </v>
      </c>
    </row>
    <row r="11" spans="1:28" s="12" customFormat="1" ht="18.75">
      <c r="A11" s="7">
        <v>13</v>
      </c>
      <c r="B11" s="2" t="s">
        <v>20</v>
      </c>
      <c r="C11" s="36" t="s">
        <v>58</v>
      </c>
      <c r="D11" s="89" t="s">
        <v>63</v>
      </c>
      <c r="E11" s="20" t="s">
        <v>64</v>
      </c>
      <c r="F11" s="38"/>
      <c r="G11" s="93" t="s">
        <v>65</v>
      </c>
      <c r="H11" s="16" t="s">
        <v>12</v>
      </c>
      <c r="I11" s="45" t="s">
        <v>80</v>
      </c>
      <c r="J11" s="327">
        <f t="shared" si="0"/>
      </c>
      <c r="K11" s="23">
        <f t="shared" si="1"/>
        <v>0</v>
      </c>
      <c r="L11" s="142" t="str">
        <f>IF('CX16LT1'!L9&lt;1,"x"," ")</f>
        <v> </v>
      </c>
      <c r="M11" s="142" t="str">
        <f>IF('CX16LT1'!P9&lt;1,"x"," ")</f>
        <v> </v>
      </c>
      <c r="N11" s="142" t="str">
        <f>IF('CX16LT1'!X9&lt;1,"x"," ")</f>
        <v> </v>
      </c>
      <c r="O11" s="142" t="str">
        <f>IF('CX16LT1'!AH9&lt;1,"x"," ")</f>
        <v> </v>
      </c>
      <c r="P11" s="142" t="str">
        <f>IF('CX16LT1'!AR9&lt;1,"x"," ")</f>
        <v> </v>
      </c>
      <c r="Q11" s="142" t="str">
        <f>IF('CX16LT1'!BB9&lt;1,"x"," ")</f>
        <v> </v>
      </c>
      <c r="R11" s="142" t="str">
        <f>IF('CX16LT1'!BL9&lt;1,"x"," ")</f>
        <v> </v>
      </c>
      <c r="S11" s="142" t="str">
        <f>IF('CX16LT1'!BV9&lt;1,"x"," ")</f>
        <v> </v>
      </c>
      <c r="T11" s="142" t="str">
        <f>IF('CX16LT1'!CF9&lt;1,"x"," ")</f>
        <v> </v>
      </c>
      <c r="U11" s="142" t="str">
        <f>IF('CX16LT1'!CP9&lt;1,"x"," ")</f>
        <v> </v>
      </c>
      <c r="V11" s="142" t="str">
        <f>IF('CX16LT1'!CZ9&lt;1,"x"," ")</f>
        <v> </v>
      </c>
      <c r="W11" s="142" t="str">
        <f>IF('CX16LT1'!DR9&lt;1,"x"," ")</f>
        <v> </v>
      </c>
      <c r="X11" s="142" t="str">
        <f>IF('CX16LT1'!EB9&lt;1,"x"," ")</f>
        <v> </v>
      </c>
      <c r="Y11" s="142" t="str">
        <f>IF('CX16LT1'!EL9&lt;1,"x"," ")</f>
        <v> </v>
      </c>
      <c r="Z11" s="142" t="str">
        <f>IF('CX16LT1'!EV9&lt;1,"x"," ")</f>
        <v> </v>
      </c>
      <c r="AA11" s="142" t="str">
        <f>IF('CX16LT1'!FF9&lt;1,"x"," ")</f>
        <v> </v>
      </c>
      <c r="AB11" s="142" t="str">
        <f>IF('CX16LT1'!FP9&lt;1,"x"," ")</f>
        <v> </v>
      </c>
    </row>
    <row r="12" spans="1:28" s="12" customFormat="1" ht="18.75">
      <c r="A12" s="7">
        <v>14</v>
      </c>
      <c r="B12" s="2" t="s">
        <v>20</v>
      </c>
      <c r="C12" s="36" t="s">
        <v>62</v>
      </c>
      <c r="D12" s="319" t="s">
        <v>66</v>
      </c>
      <c r="E12" s="334" t="s">
        <v>67</v>
      </c>
      <c r="F12" s="100"/>
      <c r="G12" s="30" t="s">
        <v>68</v>
      </c>
      <c r="H12" s="30" t="s">
        <v>12</v>
      </c>
      <c r="I12" s="107" t="s">
        <v>81</v>
      </c>
      <c r="J12" s="327" t="str">
        <f t="shared" si="0"/>
        <v>GDQP,</v>
      </c>
      <c r="K12" s="23">
        <f t="shared" si="1"/>
        <v>1</v>
      </c>
      <c r="L12" s="142" t="str">
        <f>IF('CX16LT1'!L10&lt;1,"x"," ")</f>
        <v> </v>
      </c>
      <c r="M12" s="142" t="str">
        <f>IF('CX16LT1'!P10&lt;1,"x"," ")</f>
        <v>x</v>
      </c>
      <c r="N12" s="142" t="str">
        <f>IF('CX16LT1'!X10&lt;1,"x"," ")</f>
        <v> </v>
      </c>
      <c r="O12" s="142" t="str">
        <f>IF('CX16LT1'!AH10&lt;1,"x"," ")</f>
        <v> </v>
      </c>
      <c r="P12" s="142" t="str">
        <f>IF('CX16LT1'!AR10&lt;1,"x"," ")</f>
        <v> </v>
      </c>
      <c r="Q12" s="142" t="str">
        <f>IF('CX16LT1'!BB10&lt;1,"x"," ")</f>
        <v> </v>
      </c>
      <c r="R12" s="142" t="str">
        <f>IF('CX16LT1'!BL10&lt;1,"x"," ")</f>
        <v> </v>
      </c>
      <c r="S12" s="142" t="str">
        <f>IF('CX16LT1'!BV10&lt;1,"x"," ")</f>
        <v> </v>
      </c>
      <c r="T12" s="142" t="str">
        <f>IF('CX16LT1'!CF10&lt;1,"x"," ")</f>
        <v> </v>
      </c>
      <c r="U12" s="142" t="str">
        <f>IF('CX16LT1'!CP10&lt;1,"x"," ")</f>
        <v> </v>
      </c>
      <c r="V12" s="142" t="str">
        <f>IF('CX16LT1'!CZ10&lt;1,"x"," ")</f>
        <v> </v>
      </c>
      <c r="W12" s="142" t="str">
        <f>IF('CX16LT1'!DR10&lt;1,"x"," ")</f>
        <v> </v>
      </c>
      <c r="X12" s="142" t="str">
        <f>IF('CX16LT1'!EB10&lt;1,"x"," ")</f>
        <v> </v>
      </c>
      <c r="Y12" s="142" t="str">
        <f>IF('CX16LT1'!EL10&lt;1,"x"," ")</f>
        <v> </v>
      </c>
      <c r="Z12" s="142" t="str">
        <f>IF('CX16LT1'!EV10&lt;1,"x"," ")</f>
        <v> </v>
      </c>
      <c r="AA12" s="142" t="str">
        <f>IF('CX16LT1'!FF10&lt;1,"x"," ")</f>
        <v> </v>
      </c>
      <c r="AB12" s="142" t="str">
        <f>IF('CX16LT1'!FP10&lt;1,"x"," ")</f>
        <v> </v>
      </c>
    </row>
    <row r="13" spans="1:28" s="12" customFormat="1" ht="30.75" customHeight="1">
      <c r="A13" s="240">
        <v>1</v>
      </c>
      <c r="B13" s="315" t="s">
        <v>129</v>
      </c>
      <c r="C13" s="316" t="s">
        <v>130</v>
      </c>
      <c r="D13" s="317" t="s">
        <v>131</v>
      </c>
      <c r="E13" s="318" t="s">
        <v>132</v>
      </c>
      <c r="F13" s="184"/>
      <c r="G13" s="306" t="s">
        <v>260</v>
      </c>
      <c r="H13" s="307" t="s">
        <v>12</v>
      </c>
      <c r="I13" s="308" t="s">
        <v>261</v>
      </c>
      <c r="J13" s="327" t="str">
        <f t="shared" si="0"/>
        <v>GDQP,CƠ HỌC CÔNG TRÌNH  (3TC),</v>
      </c>
      <c r="K13" s="23">
        <f t="shared" si="1"/>
        <v>4</v>
      </c>
      <c r="L13" s="142" t="str">
        <f>IF('CX16LT1'!L11&lt;1,"x"," ")</f>
        <v> </v>
      </c>
      <c r="M13" s="142" t="str">
        <f>IF('CX16LT1'!P11&lt;1,"x"," ")</f>
        <v>x</v>
      </c>
      <c r="N13" s="142" t="str">
        <f>IF('CX16LT1'!X11&lt;1,"x"," ")</f>
        <v> </v>
      </c>
      <c r="O13" s="142" t="str">
        <f>IF('CX16LT1'!AH11&lt;1,"x"," ")</f>
        <v> </v>
      </c>
      <c r="P13" s="142" t="str">
        <f>IF('CX16LT1'!AR11&lt;1,"x"," ")</f>
        <v>x</v>
      </c>
      <c r="Q13" s="142" t="str">
        <f>IF('CX16LT1'!BB11&lt;1,"x"," ")</f>
        <v> </v>
      </c>
      <c r="R13" s="142" t="str">
        <f>IF('CX16LT1'!BL11&lt;1,"x"," ")</f>
        <v> </v>
      </c>
      <c r="S13" s="142" t="str">
        <f>IF('CX16LT1'!BV11&lt;1,"x"," ")</f>
        <v> </v>
      </c>
      <c r="T13" s="142" t="str">
        <f>IF('CX16LT1'!CF11&lt;1,"x"," ")</f>
        <v> </v>
      </c>
      <c r="U13" s="142" t="str">
        <f>IF('CX16LT1'!CP11&lt;1,"x"," ")</f>
        <v> </v>
      </c>
      <c r="V13" s="142" t="str">
        <f>IF('CX16LT1'!CZ11&lt;1,"x"," ")</f>
        <v> </v>
      </c>
      <c r="W13" s="142" t="str">
        <f>IF('CX16LT1'!DR11&lt;1,"x"," ")</f>
        <v> </v>
      </c>
      <c r="X13" s="142" t="str">
        <f>IF('CX16LT1'!EB11&lt;1,"x"," ")</f>
        <v> </v>
      </c>
      <c r="Y13" s="142" t="str">
        <f>IF('CX16LT1'!EL11&lt;1,"x"," ")</f>
        <v> </v>
      </c>
      <c r="Z13" s="142" t="str">
        <f>IF('CX16LT1'!EV11&lt;1,"x"," ")</f>
        <v> </v>
      </c>
      <c r="AA13" s="142" t="str">
        <f>IF('CX16LT1'!FF11&lt;1,"x"," ")</f>
        <v> </v>
      </c>
      <c r="AB13" s="142" t="str">
        <f>IF('CX16LT1'!FP11&lt;1,"x"," ")</f>
        <v> </v>
      </c>
    </row>
    <row r="14" spans="1:28" s="12" customFormat="1" ht="31.5">
      <c r="A14" s="28">
        <v>2</v>
      </c>
      <c r="B14" s="287" t="s">
        <v>129</v>
      </c>
      <c r="C14" s="255" t="s">
        <v>133</v>
      </c>
      <c r="D14" s="288" t="s">
        <v>134</v>
      </c>
      <c r="E14" s="289" t="s">
        <v>135</v>
      </c>
      <c r="F14" s="100"/>
      <c r="G14" s="309" t="s">
        <v>262</v>
      </c>
      <c r="H14" s="310" t="s">
        <v>12</v>
      </c>
      <c r="I14" s="311" t="s">
        <v>263</v>
      </c>
      <c r="J14" s="327" t="str">
        <f t="shared" si="0"/>
        <v>GDQP,CƠ HỌC CÔNG TRÌNH  (3TC),</v>
      </c>
      <c r="K14" s="23">
        <f t="shared" si="1"/>
        <v>4</v>
      </c>
      <c r="L14" s="142" t="str">
        <f>IF('CX16LT1'!L12&lt;1,"x"," ")</f>
        <v> </v>
      </c>
      <c r="M14" s="142" t="str">
        <f>IF('CX16LT1'!P12&lt;1,"x"," ")</f>
        <v>x</v>
      </c>
      <c r="N14" s="142" t="str">
        <f>IF('CX16LT1'!X12&lt;1,"x"," ")</f>
        <v> </v>
      </c>
      <c r="O14" s="142" t="str">
        <f>IF('CX16LT1'!AH12&lt;1,"x"," ")</f>
        <v> </v>
      </c>
      <c r="P14" s="142" t="str">
        <f>IF('CX16LT1'!AR12&lt;1,"x"," ")</f>
        <v>x</v>
      </c>
      <c r="Q14" s="142" t="str">
        <f>IF('CX16LT1'!BB12&lt;1,"x"," ")</f>
        <v> </v>
      </c>
      <c r="R14" s="142" t="str">
        <f>IF('CX16LT1'!BL12&lt;1,"x"," ")</f>
        <v> </v>
      </c>
      <c r="S14" s="142" t="str">
        <f>IF('CX16LT1'!BV12&lt;1,"x"," ")</f>
        <v> </v>
      </c>
      <c r="T14" s="142" t="str">
        <f>IF('CX16LT1'!CF12&lt;1,"x"," ")</f>
        <v> </v>
      </c>
      <c r="U14" s="142" t="str">
        <f>IF('CX16LT1'!CP12&lt;1,"x"," ")</f>
        <v> </v>
      </c>
      <c r="V14" s="142" t="str">
        <f>IF('CX16LT1'!CZ12&lt;1,"x"," ")</f>
        <v> </v>
      </c>
      <c r="W14" s="142" t="str">
        <f>IF('CX16LT1'!DR12&lt;1,"x"," ")</f>
        <v> </v>
      </c>
      <c r="X14" s="142" t="str">
        <f>IF('CX16LT1'!EB12&lt;1,"x"," ")</f>
        <v> </v>
      </c>
      <c r="Y14" s="142" t="str">
        <f>IF('CX16LT1'!EL12&lt;1,"x"," ")</f>
        <v> </v>
      </c>
      <c r="Z14" s="142" t="str">
        <f>IF('CX16LT1'!EV12&lt;1,"x"," ")</f>
        <v> </v>
      </c>
      <c r="AA14" s="142" t="str">
        <f>IF('CX16LT1'!FF12&lt;1,"x"," ")</f>
        <v> </v>
      </c>
      <c r="AB14" s="142" t="str">
        <f>IF('CX16LT1'!FP12&lt;1,"x"," ")</f>
        <v> </v>
      </c>
    </row>
    <row r="15" spans="1:28" s="12" customFormat="1" ht="31.5">
      <c r="A15" s="28">
        <v>3</v>
      </c>
      <c r="B15" s="287" t="s">
        <v>129</v>
      </c>
      <c r="C15" s="255" t="s">
        <v>136</v>
      </c>
      <c r="D15" s="288" t="s">
        <v>137</v>
      </c>
      <c r="E15" s="289" t="s">
        <v>138</v>
      </c>
      <c r="F15" s="100"/>
      <c r="G15" s="309" t="s">
        <v>264</v>
      </c>
      <c r="H15" s="310" t="s">
        <v>12</v>
      </c>
      <c r="I15" s="311" t="s">
        <v>265</v>
      </c>
      <c r="J15" s="327" t="str">
        <f t="shared" si="0"/>
        <v>GDQP,CƠ HỌC CÔNG TRÌNH  (3TC),</v>
      </c>
      <c r="K15" s="23">
        <f t="shared" si="1"/>
        <v>4</v>
      </c>
      <c r="L15" s="142" t="str">
        <f>IF('CX16LT1'!L13&lt;1,"x"," ")</f>
        <v> </v>
      </c>
      <c r="M15" s="142" t="str">
        <f>IF('CX16LT1'!P13&lt;1,"x"," ")</f>
        <v>x</v>
      </c>
      <c r="N15" s="142" t="str">
        <f>IF('CX16LT1'!X13&lt;1,"x"," ")</f>
        <v> </v>
      </c>
      <c r="O15" s="142" t="str">
        <f>IF('CX16LT1'!AH13&lt;1,"x"," ")</f>
        <v> </v>
      </c>
      <c r="P15" s="142" t="str">
        <f>IF('CX16LT1'!AR13&lt;1,"x"," ")</f>
        <v>x</v>
      </c>
      <c r="Q15" s="142" t="str">
        <f>IF('CX16LT1'!BB13&lt;1,"x"," ")</f>
        <v> </v>
      </c>
      <c r="R15" s="142" t="str">
        <f>IF('CX16LT1'!BL13&lt;1,"x"," ")</f>
        <v> </v>
      </c>
      <c r="S15" s="142" t="str">
        <f>IF('CX16LT1'!BV13&lt;1,"x"," ")</f>
        <v> </v>
      </c>
      <c r="T15" s="142" t="str">
        <f>IF('CX16LT1'!CF13&lt;1,"x"," ")</f>
        <v> </v>
      </c>
      <c r="U15" s="142" t="str">
        <f>IF('CX16LT1'!CP13&lt;1,"x"," ")</f>
        <v> </v>
      </c>
      <c r="V15" s="142" t="str">
        <f>IF('CX16LT1'!CZ13&lt;1,"x"," ")</f>
        <v> </v>
      </c>
      <c r="W15" s="142" t="str">
        <f>IF('CX16LT1'!DR13&lt;1,"x"," ")</f>
        <v> </v>
      </c>
      <c r="X15" s="142" t="str">
        <f>IF('CX16LT1'!EB13&lt;1,"x"," ")</f>
        <v> </v>
      </c>
      <c r="Y15" s="142" t="str">
        <f>IF('CX16LT1'!EL13&lt;1,"x"," ")</f>
        <v> </v>
      </c>
      <c r="Z15" s="142" t="str">
        <f>IF('CX16LT1'!EV13&lt;1,"x"," ")</f>
        <v> </v>
      </c>
      <c r="AA15" s="142" t="str">
        <f>IF('CX16LT1'!FF13&lt;1,"x"," ")</f>
        <v> </v>
      </c>
      <c r="AB15" s="142" t="str">
        <f>IF('CX16LT1'!FP13&lt;1,"x"," ")</f>
        <v> </v>
      </c>
    </row>
    <row r="16" spans="1:28" s="12" customFormat="1" ht="81" customHeight="1">
      <c r="A16" s="28">
        <v>4</v>
      </c>
      <c r="B16" s="290" t="s">
        <v>129</v>
      </c>
      <c r="C16" s="291" t="s">
        <v>139</v>
      </c>
      <c r="D16" s="292" t="s">
        <v>140</v>
      </c>
      <c r="E16" s="293" t="s">
        <v>10</v>
      </c>
      <c r="F16" s="100"/>
      <c r="G16" s="309" t="s">
        <v>266</v>
      </c>
      <c r="H16" s="310" t="s">
        <v>12</v>
      </c>
      <c r="I16" s="311" t="s">
        <v>267</v>
      </c>
      <c r="J16" s="327" t="str">
        <f t="shared" si="0"/>
        <v>GDQP,CƠ HỌC CÔNG TRÌNH  (3TC),KỸ THUẬT THI CÔNG  (2TC),KẾT CẤU CÔNG TRÌNH  (2TC),</v>
      </c>
      <c r="K16" s="23">
        <f t="shared" si="1"/>
        <v>8</v>
      </c>
      <c r="L16" s="142" t="str">
        <f>IF('CX16LT1'!L14&lt;1,"x"," ")</f>
        <v> </v>
      </c>
      <c r="M16" s="142" t="str">
        <f>IF('CX16LT1'!P14&lt;1,"x"," ")</f>
        <v>x</v>
      </c>
      <c r="N16" s="142" t="str">
        <f>IF('CX16LT1'!X14&lt;1,"x"," ")</f>
        <v> </v>
      </c>
      <c r="O16" s="142" t="str">
        <f>IF('CX16LT1'!AH14&lt;1,"x"," ")</f>
        <v> </v>
      </c>
      <c r="P16" s="142" t="str">
        <f>IF('CX16LT1'!AR14&lt;1,"x"," ")</f>
        <v>x</v>
      </c>
      <c r="Q16" s="142" t="str">
        <f>IF('CX16LT1'!BB14&lt;1,"x"," ")</f>
        <v>x</v>
      </c>
      <c r="R16" s="142" t="str">
        <f>IF('CX16LT1'!BL14&lt;1,"x"," ")</f>
        <v> </v>
      </c>
      <c r="S16" s="142" t="str">
        <f>IF('CX16LT1'!BV14&lt;1,"x"," ")</f>
        <v> </v>
      </c>
      <c r="T16" s="142" t="str">
        <f>IF('CX16LT1'!CF14&lt;1,"x"," ")</f>
        <v> </v>
      </c>
      <c r="U16" s="142" t="str">
        <f>IF('CX16LT1'!CP14&lt;1,"x"," ")</f>
        <v>x</v>
      </c>
      <c r="V16" s="142" t="str">
        <f>IF('CX16LT1'!CZ14&lt;1,"x"," ")</f>
        <v> </v>
      </c>
      <c r="W16" s="142" t="str">
        <f>IF('CX16LT1'!DR14&lt;1,"x"," ")</f>
        <v> </v>
      </c>
      <c r="X16" s="142" t="str">
        <f>IF('CX16LT1'!EB14&lt;1,"x"," ")</f>
        <v> </v>
      </c>
      <c r="Y16" s="142" t="str">
        <f>IF('CX16LT1'!EL14&lt;1,"x"," ")</f>
        <v> </v>
      </c>
      <c r="Z16" s="142" t="str">
        <f>IF('CX16LT1'!EV14&lt;1,"x"," ")</f>
        <v> </v>
      </c>
      <c r="AA16" s="142" t="str">
        <f>IF('CX16LT1'!FF14&lt;1,"x"," ")</f>
        <v> </v>
      </c>
      <c r="AB16" s="142" t="str">
        <f>IF('CX16LT1'!FP14&lt;1,"x"," ")</f>
        <v> </v>
      </c>
    </row>
    <row r="17" spans="1:28" ht="94.5">
      <c r="A17" s="177">
        <v>5</v>
      </c>
      <c r="B17" s="294" t="s">
        <v>129</v>
      </c>
      <c r="C17" s="294" t="s">
        <v>179</v>
      </c>
      <c r="D17" s="295" t="s">
        <v>177</v>
      </c>
      <c r="E17" s="296" t="s">
        <v>178</v>
      </c>
      <c r="F17" s="33"/>
      <c r="G17" s="328" t="s">
        <v>268</v>
      </c>
      <c r="H17" s="310" t="s">
        <v>12</v>
      </c>
      <c r="I17" s="311" t="s">
        <v>269</v>
      </c>
      <c r="J17" s="327" t="str">
        <f t="shared" si="0"/>
        <v>GDQP,CƠ HỌC CÔNG TRÌNH  (3TC),KỸ THUẬT THI CÔNG  (2TC),KỸ THUẬT ĐIỆN NƯỚC CÔNG TRÌNH  (3TC),</v>
      </c>
      <c r="K17" s="23">
        <f t="shared" si="1"/>
        <v>9</v>
      </c>
      <c r="L17" s="142" t="str">
        <f>IF('CX16LT1'!L15&lt;1,"x"," ")</f>
        <v> </v>
      </c>
      <c r="M17" s="142" t="str">
        <f>IF('CX16LT1'!P15&lt;1,"x"," ")</f>
        <v>x</v>
      </c>
      <c r="N17" s="142" t="str">
        <f>IF('CX16LT1'!X15&lt;1,"x"," ")</f>
        <v> </v>
      </c>
      <c r="O17" s="142" t="str">
        <f>IF('CX16LT1'!AH15&lt;1,"x"," ")</f>
        <v> </v>
      </c>
      <c r="P17" s="142" t="str">
        <f>IF('CX16LT1'!AR15&lt;1,"x"," ")</f>
        <v>x</v>
      </c>
      <c r="Q17" s="142" t="str">
        <f>IF('CX16LT1'!BB15&lt;1,"x"," ")</f>
        <v>x</v>
      </c>
      <c r="R17" s="142" t="str">
        <f>IF('CX16LT1'!BL15&lt;1,"x"," ")</f>
        <v> </v>
      </c>
      <c r="S17" s="142" t="str">
        <f>IF('CX16LT1'!BV15&lt;1,"x"," ")</f>
        <v>x</v>
      </c>
      <c r="T17" s="142" t="str">
        <f>IF('CX16LT1'!CF15&lt;1,"x"," ")</f>
        <v> </v>
      </c>
      <c r="U17" s="142" t="str">
        <f>IF('CX16LT1'!CP15&lt;1,"x"," ")</f>
        <v> </v>
      </c>
      <c r="V17" s="142" t="str">
        <f>IF('CX16LT1'!CZ15&lt;1,"x"," ")</f>
        <v> </v>
      </c>
      <c r="W17" s="142" t="str">
        <f>IF('CX16LT1'!DR15&lt;1,"x"," ")</f>
        <v> </v>
      </c>
      <c r="X17" s="142" t="str">
        <f>IF('CX16LT1'!EB15&lt;1,"x"," ")</f>
        <v> </v>
      </c>
      <c r="Y17" s="142" t="str">
        <f>IF('CX16LT1'!EL15&lt;1,"x"," ")</f>
        <v> </v>
      </c>
      <c r="Z17" s="142" t="str">
        <f>IF('CX16LT1'!EV15&lt;1,"x"," ")</f>
        <v> </v>
      </c>
      <c r="AA17" s="142" t="str">
        <f>IF('CX16LT1'!FF15&lt;1,"x"," ")</f>
        <v> </v>
      </c>
      <c r="AB17" s="142" t="str">
        <f>IF('CX16LT1'!FP15&lt;1,"x"," ")</f>
        <v> </v>
      </c>
    </row>
  </sheetData>
  <sheetProtection/>
  <mergeCells count="1">
    <mergeCell ref="A1:M1"/>
  </mergeCells>
  <conditionalFormatting sqref="L4:V17">
    <cfRule type="cellIs" priority="47" dxfId="1" operator="lessThan" stopIfTrue="1">
      <formula>4.95</formula>
    </cfRule>
  </conditionalFormatting>
  <conditionalFormatting sqref="L4:V17">
    <cfRule type="cellIs" priority="46" dxfId="6" operator="lessThan" stopIfTrue="1">
      <formula>4.95</formula>
    </cfRule>
  </conditionalFormatting>
  <conditionalFormatting sqref="N3:V3">
    <cfRule type="cellIs" priority="45" dxfId="1" operator="lessThan">
      <formula>3.95</formula>
    </cfRule>
  </conditionalFormatting>
  <conditionalFormatting sqref="W3">
    <cfRule type="cellIs" priority="18" dxfId="1" operator="lessThan">
      <formula>3.95</formula>
    </cfRule>
  </conditionalFormatting>
  <conditionalFormatting sqref="W4:W17">
    <cfRule type="cellIs" priority="17" dxfId="1" operator="lessThan" stopIfTrue="1">
      <formula>4.95</formula>
    </cfRule>
  </conditionalFormatting>
  <conditionalFormatting sqref="W4:W17">
    <cfRule type="cellIs" priority="16" dxfId="6" operator="lessThan" stopIfTrue="1">
      <formula>4.95</formula>
    </cfRule>
  </conditionalFormatting>
  <conditionalFormatting sqref="X3">
    <cfRule type="cellIs" priority="15" dxfId="1" operator="lessThan">
      <formula>3.95</formula>
    </cfRule>
  </conditionalFormatting>
  <conditionalFormatting sqref="X4:X17">
    <cfRule type="cellIs" priority="14" dxfId="1" operator="lessThan" stopIfTrue="1">
      <formula>4.95</formula>
    </cfRule>
  </conditionalFormatting>
  <conditionalFormatting sqref="X4:X17">
    <cfRule type="cellIs" priority="13" dxfId="6" operator="lessThan" stopIfTrue="1">
      <formula>4.95</formula>
    </cfRule>
  </conditionalFormatting>
  <conditionalFormatting sqref="Y3">
    <cfRule type="cellIs" priority="12" dxfId="1" operator="lessThan">
      <formula>3.95</formula>
    </cfRule>
  </conditionalFormatting>
  <conditionalFormatting sqref="Y4:Y17">
    <cfRule type="cellIs" priority="11" dxfId="1" operator="lessThan" stopIfTrue="1">
      <formula>4.95</formula>
    </cfRule>
  </conditionalFormatting>
  <conditionalFormatting sqref="Y4:Y17">
    <cfRule type="cellIs" priority="10" dxfId="6" operator="lessThan" stopIfTrue="1">
      <formula>4.95</formula>
    </cfRule>
  </conditionalFormatting>
  <conditionalFormatting sqref="Z3">
    <cfRule type="cellIs" priority="9" dxfId="1" operator="lessThan">
      <formula>3.95</formula>
    </cfRule>
  </conditionalFormatting>
  <conditionalFormatting sqref="Z4:Z17">
    <cfRule type="cellIs" priority="8" dxfId="1" operator="lessThan" stopIfTrue="1">
      <formula>4.95</formula>
    </cfRule>
  </conditionalFormatting>
  <conditionalFormatting sqref="Z4:Z17">
    <cfRule type="cellIs" priority="7" dxfId="6" operator="lessThan" stopIfTrue="1">
      <formula>4.95</formula>
    </cfRule>
  </conditionalFormatting>
  <conditionalFormatting sqref="AA3">
    <cfRule type="cellIs" priority="6" dxfId="1" operator="lessThan">
      <formula>3.95</formula>
    </cfRule>
  </conditionalFormatting>
  <conditionalFormatting sqref="AA4:AA17">
    <cfRule type="cellIs" priority="5" dxfId="1" operator="lessThan" stopIfTrue="1">
      <formula>4.95</formula>
    </cfRule>
  </conditionalFormatting>
  <conditionalFormatting sqref="AA4:AA17">
    <cfRule type="cellIs" priority="4" dxfId="6" operator="lessThan" stopIfTrue="1">
      <formula>4.95</formula>
    </cfRule>
  </conditionalFormatting>
  <conditionalFormatting sqref="AB3">
    <cfRule type="cellIs" priority="3" dxfId="1" operator="lessThan">
      <formula>3.95</formula>
    </cfRule>
  </conditionalFormatting>
  <conditionalFormatting sqref="AB4:AB17">
    <cfRule type="cellIs" priority="2" dxfId="1" operator="lessThan" stopIfTrue="1">
      <formula>4.95</formula>
    </cfRule>
  </conditionalFormatting>
  <conditionalFormatting sqref="AB4:AB17">
    <cfRule type="cellIs" priority="1" dxfId="6" operator="lessThan" stopIfTrue="1">
      <formula>4.95</formula>
    </cfRule>
  </conditionalFormatting>
  <printOptions/>
  <pageMargins left="0.7" right="0.01" top="0.43" bottom="0.48" header="0.3" footer="0.3"/>
  <pageSetup horizontalDpi="240" verticalDpi="24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O36"/>
  <sheetViews>
    <sheetView tabSelected="1" zoomScalePageLayoutView="0" workbookViewId="0" topLeftCell="A1">
      <pane xSplit="5" ySplit="1" topLeftCell="GA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M3" sqref="GM3"/>
    </sheetView>
  </sheetViews>
  <sheetFormatPr defaultColWidth="9.140625" defaultRowHeight="12.75"/>
  <cols>
    <col min="1" max="1" width="5.28125" style="4" customWidth="1"/>
    <col min="2" max="2" width="11.57421875" style="6" customWidth="1"/>
    <col min="3" max="3" width="17.140625" style="4" customWidth="1"/>
    <col min="4" max="4" width="24.140625" style="1" customWidth="1"/>
    <col min="5" max="5" width="10.7109375" style="1" customWidth="1"/>
    <col min="6" max="6" width="20.8515625" style="1" customWidth="1"/>
    <col min="7" max="7" width="15.8515625" style="1" customWidth="1"/>
    <col min="8" max="8" width="11.28125" style="1" customWidth="1"/>
    <col min="9" max="9" width="34.57421875" style="4" customWidth="1"/>
    <col min="10" max="10" width="4.7109375" style="1" customWidth="1"/>
    <col min="11" max="11" width="4.7109375" style="4" customWidth="1"/>
    <col min="12" max="17" width="4.7109375" style="1" customWidth="1"/>
    <col min="18" max="27" width="4.28125" style="1" customWidth="1"/>
    <col min="28" max="37" width="4.421875" style="1" customWidth="1"/>
    <col min="38" max="47" width="4.28125" style="1" customWidth="1"/>
    <col min="48" max="57" width="4.421875" style="1" customWidth="1"/>
    <col min="58" max="97" width="4.28125" style="1" customWidth="1"/>
    <col min="98" max="107" width="4.57421875" style="1" customWidth="1"/>
    <col min="108" max="108" width="5.28125" style="1" customWidth="1"/>
    <col min="109" max="109" width="5.7109375" style="1" customWidth="1"/>
    <col min="110" max="110" width="6.00390625" style="1" customWidth="1"/>
    <col min="111" max="111" width="18.140625" style="1" customWidth="1"/>
    <col min="112" max="112" width="5.00390625" style="1" customWidth="1"/>
    <col min="113" max="113" width="6.7109375" style="1" customWidth="1"/>
    <col min="114" max="114" width="9.00390625" style="1" customWidth="1"/>
    <col min="115" max="115" width="9.140625" style="1" customWidth="1"/>
    <col min="116" max="116" width="4.7109375" style="1" customWidth="1"/>
    <col min="117" max="185" width="4.421875" style="1" customWidth="1"/>
    <col min="186" max="186" width="4.8515625" style="1" customWidth="1"/>
    <col min="187" max="187" width="6.140625" style="1" customWidth="1"/>
    <col min="188" max="188" width="6.28125" style="1" customWidth="1"/>
    <col min="189" max="189" width="8.8515625" style="1" customWidth="1"/>
    <col min="190" max="190" width="5.421875" style="1" customWidth="1"/>
    <col min="191" max="191" width="6.140625" style="1" customWidth="1"/>
    <col min="192" max="192" width="5.8515625" style="1" customWidth="1"/>
    <col min="193" max="193" width="6.7109375" style="1" customWidth="1"/>
    <col min="194" max="194" width="7.28125" style="1" customWidth="1"/>
    <col min="195" max="195" width="8.8515625" style="1" customWidth="1"/>
    <col min="196" max="196" width="11.57421875" style="1" customWidth="1"/>
    <col min="197" max="203" width="4.421875" style="1" customWidth="1"/>
    <col min="204" max="16384" width="9.140625" style="1" customWidth="1"/>
  </cols>
  <sheetData>
    <row r="1" spans="1:196" s="11" customFormat="1" ht="180" customHeight="1">
      <c r="A1" s="8" t="s">
        <v>0</v>
      </c>
      <c r="B1" s="15" t="s">
        <v>2</v>
      </c>
      <c r="C1" s="9" t="s">
        <v>1</v>
      </c>
      <c r="D1" s="9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9" t="s">
        <v>82</v>
      </c>
      <c r="J1" s="51" t="s">
        <v>166</v>
      </c>
      <c r="K1" s="39" t="s">
        <v>83</v>
      </c>
      <c r="L1" s="40" t="s">
        <v>84</v>
      </c>
      <c r="M1" s="52" t="s">
        <v>85</v>
      </c>
      <c r="N1" s="51" t="s">
        <v>167</v>
      </c>
      <c r="O1" s="39" t="s">
        <v>86</v>
      </c>
      <c r="P1" s="40" t="s">
        <v>87</v>
      </c>
      <c r="Q1" s="53" t="s">
        <v>88</v>
      </c>
      <c r="R1" s="56" t="s">
        <v>16</v>
      </c>
      <c r="S1" s="57" t="s">
        <v>89</v>
      </c>
      <c r="T1" s="57" t="s">
        <v>90</v>
      </c>
      <c r="U1" s="58" t="s">
        <v>91</v>
      </c>
      <c r="V1" s="59" t="s">
        <v>168</v>
      </c>
      <c r="W1" s="60" t="s">
        <v>92</v>
      </c>
      <c r="X1" s="61" t="s">
        <v>93</v>
      </c>
      <c r="Y1" s="62" t="s">
        <v>94</v>
      </c>
      <c r="Z1" s="63" t="s">
        <v>168</v>
      </c>
      <c r="AA1" s="64" t="s">
        <v>168</v>
      </c>
      <c r="AB1" s="56" t="s">
        <v>16</v>
      </c>
      <c r="AC1" s="57" t="s">
        <v>170</v>
      </c>
      <c r="AD1" s="57" t="s">
        <v>171</v>
      </c>
      <c r="AE1" s="58" t="s">
        <v>172</v>
      </c>
      <c r="AF1" s="59" t="s">
        <v>169</v>
      </c>
      <c r="AG1" s="60" t="s">
        <v>173</v>
      </c>
      <c r="AH1" s="61" t="s">
        <v>174</v>
      </c>
      <c r="AI1" s="62" t="s">
        <v>175</v>
      </c>
      <c r="AJ1" s="63" t="s">
        <v>176</v>
      </c>
      <c r="AK1" s="72" t="s">
        <v>176</v>
      </c>
      <c r="AL1" s="74" t="s">
        <v>16</v>
      </c>
      <c r="AM1" s="75" t="s">
        <v>95</v>
      </c>
      <c r="AN1" s="75" t="s">
        <v>96</v>
      </c>
      <c r="AO1" s="76" t="s">
        <v>97</v>
      </c>
      <c r="AP1" s="77" t="s">
        <v>98</v>
      </c>
      <c r="AQ1" s="78" t="s">
        <v>99</v>
      </c>
      <c r="AR1" s="79" t="s">
        <v>100</v>
      </c>
      <c r="AS1" s="80" t="s">
        <v>101</v>
      </c>
      <c r="AT1" s="81" t="s">
        <v>102</v>
      </c>
      <c r="AU1" s="82" t="s">
        <v>103</v>
      </c>
      <c r="AV1" s="74" t="s">
        <v>16</v>
      </c>
      <c r="AW1" s="75" t="s">
        <v>105</v>
      </c>
      <c r="AX1" s="75" t="s">
        <v>106</v>
      </c>
      <c r="AY1" s="76" t="s">
        <v>107</v>
      </c>
      <c r="AZ1" s="77" t="s">
        <v>111</v>
      </c>
      <c r="BA1" s="78" t="s">
        <v>108</v>
      </c>
      <c r="BB1" s="79" t="s">
        <v>109</v>
      </c>
      <c r="BC1" s="80" t="s">
        <v>110</v>
      </c>
      <c r="BD1" s="81" t="s">
        <v>112</v>
      </c>
      <c r="BE1" s="82" t="s">
        <v>113</v>
      </c>
      <c r="BF1" s="74" t="s">
        <v>16</v>
      </c>
      <c r="BG1" s="75" t="s">
        <v>119</v>
      </c>
      <c r="BH1" s="75" t="s">
        <v>120</v>
      </c>
      <c r="BI1" s="76" t="s">
        <v>121</v>
      </c>
      <c r="BJ1" s="77" t="s">
        <v>114</v>
      </c>
      <c r="BK1" s="78" t="s">
        <v>115</v>
      </c>
      <c r="BL1" s="79" t="s">
        <v>116</v>
      </c>
      <c r="BM1" s="80" t="s">
        <v>117</v>
      </c>
      <c r="BN1" s="81" t="s">
        <v>118</v>
      </c>
      <c r="BO1" s="96" t="s">
        <v>118</v>
      </c>
      <c r="BP1" s="74" t="s">
        <v>16</v>
      </c>
      <c r="BQ1" s="75" t="s">
        <v>122</v>
      </c>
      <c r="BR1" s="75" t="s">
        <v>123</v>
      </c>
      <c r="BS1" s="76" t="s">
        <v>124</v>
      </c>
      <c r="BT1" s="77" t="s">
        <v>125</v>
      </c>
      <c r="BU1" s="78" t="s">
        <v>126</v>
      </c>
      <c r="BV1" s="79" t="s">
        <v>127</v>
      </c>
      <c r="BW1" s="80" t="s">
        <v>128</v>
      </c>
      <c r="BX1" s="81" t="s">
        <v>149</v>
      </c>
      <c r="BY1" s="81" t="s">
        <v>149</v>
      </c>
      <c r="BZ1" s="74" t="s">
        <v>16</v>
      </c>
      <c r="CA1" s="75" t="s">
        <v>141</v>
      </c>
      <c r="CB1" s="75" t="s">
        <v>142</v>
      </c>
      <c r="CC1" s="76" t="s">
        <v>143</v>
      </c>
      <c r="CD1" s="77" t="s">
        <v>144</v>
      </c>
      <c r="CE1" s="78" t="s">
        <v>145</v>
      </c>
      <c r="CF1" s="79" t="s">
        <v>146</v>
      </c>
      <c r="CG1" s="80" t="s">
        <v>147</v>
      </c>
      <c r="CH1" s="81" t="s">
        <v>148</v>
      </c>
      <c r="CI1" s="96" t="s">
        <v>148</v>
      </c>
      <c r="CJ1" s="74" t="s">
        <v>16</v>
      </c>
      <c r="CK1" s="75" t="s">
        <v>150</v>
      </c>
      <c r="CL1" s="75" t="s">
        <v>151</v>
      </c>
      <c r="CM1" s="76" t="s">
        <v>152</v>
      </c>
      <c r="CN1" s="77" t="s">
        <v>153</v>
      </c>
      <c r="CO1" s="78" t="s">
        <v>154</v>
      </c>
      <c r="CP1" s="79" t="s">
        <v>155</v>
      </c>
      <c r="CQ1" s="80" t="s">
        <v>156</v>
      </c>
      <c r="CR1" s="81" t="s">
        <v>157</v>
      </c>
      <c r="CS1" s="96" t="s">
        <v>157</v>
      </c>
      <c r="CT1" s="74" t="s">
        <v>16</v>
      </c>
      <c r="CU1" s="75" t="s">
        <v>158</v>
      </c>
      <c r="CV1" s="75" t="s">
        <v>159</v>
      </c>
      <c r="CW1" s="76" t="s">
        <v>160</v>
      </c>
      <c r="CX1" s="77" t="s">
        <v>165</v>
      </c>
      <c r="CY1" s="78" t="s">
        <v>161</v>
      </c>
      <c r="CZ1" s="79" t="s">
        <v>162</v>
      </c>
      <c r="DA1" s="80" t="s">
        <v>163</v>
      </c>
      <c r="DB1" s="81" t="s">
        <v>164</v>
      </c>
      <c r="DC1" s="96" t="s">
        <v>164</v>
      </c>
      <c r="DD1" s="126" t="s">
        <v>180</v>
      </c>
      <c r="DE1" s="127" t="s">
        <v>181</v>
      </c>
      <c r="DF1" s="128" t="s">
        <v>182</v>
      </c>
      <c r="DG1" s="129" t="s">
        <v>244</v>
      </c>
      <c r="DH1" s="130" t="s">
        <v>183</v>
      </c>
      <c r="DI1" s="131" t="s">
        <v>184</v>
      </c>
      <c r="DJ1" s="129" t="s">
        <v>185</v>
      </c>
      <c r="DK1" s="129" t="s">
        <v>245</v>
      </c>
      <c r="DL1" s="74" t="s">
        <v>16</v>
      </c>
      <c r="DM1" s="75" t="s">
        <v>188</v>
      </c>
      <c r="DN1" s="75" t="s">
        <v>189</v>
      </c>
      <c r="DO1" s="76" t="s">
        <v>190</v>
      </c>
      <c r="DP1" s="77" t="s">
        <v>191</v>
      </c>
      <c r="DQ1" s="78" t="s">
        <v>192</v>
      </c>
      <c r="DR1" s="79" t="s">
        <v>193</v>
      </c>
      <c r="DS1" s="80" t="s">
        <v>194</v>
      </c>
      <c r="DT1" s="81" t="s">
        <v>195</v>
      </c>
      <c r="DU1" s="96" t="s">
        <v>195</v>
      </c>
      <c r="DV1" s="74" t="s">
        <v>16</v>
      </c>
      <c r="DW1" s="75" t="s">
        <v>196</v>
      </c>
      <c r="DX1" s="75" t="s">
        <v>197</v>
      </c>
      <c r="DY1" s="76" t="s">
        <v>198</v>
      </c>
      <c r="DZ1" s="77" t="s">
        <v>199</v>
      </c>
      <c r="EA1" s="78" t="s">
        <v>200</v>
      </c>
      <c r="EB1" s="79" t="s">
        <v>201</v>
      </c>
      <c r="EC1" s="80" t="s">
        <v>202</v>
      </c>
      <c r="ED1" s="81" t="s">
        <v>203</v>
      </c>
      <c r="EE1" s="96" t="s">
        <v>203</v>
      </c>
      <c r="EF1" s="74" t="s">
        <v>16</v>
      </c>
      <c r="EG1" s="75" t="s">
        <v>204</v>
      </c>
      <c r="EH1" s="75" t="s">
        <v>205</v>
      </c>
      <c r="EI1" s="76" t="s">
        <v>206</v>
      </c>
      <c r="EJ1" s="77" t="s">
        <v>207</v>
      </c>
      <c r="EK1" s="78" t="s">
        <v>208</v>
      </c>
      <c r="EL1" s="79" t="s">
        <v>209</v>
      </c>
      <c r="EM1" s="80" t="s">
        <v>210</v>
      </c>
      <c r="EN1" s="81" t="s">
        <v>211</v>
      </c>
      <c r="EO1" s="96" t="s">
        <v>211</v>
      </c>
      <c r="EP1" s="74" t="s">
        <v>16</v>
      </c>
      <c r="EQ1" s="75" t="s">
        <v>212</v>
      </c>
      <c r="ER1" s="75" t="s">
        <v>213</v>
      </c>
      <c r="ES1" s="76" t="s">
        <v>214</v>
      </c>
      <c r="ET1" s="77" t="s">
        <v>215</v>
      </c>
      <c r="EU1" s="78" t="s">
        <v>216</v>
      </c>
      <c r="EV1" s="79" t="s">
        <v>217</v>
      </c>
      <c r="EW1" s="80" t="s">
        <v>218</v>
      </c>
      <c r="EX1" s="81" t="s">
        <v>219</v>
      </c>
      <c r="EY1" s="96" t="s">
        <v>219</v>
      </c>
      <c r="EZ1" s="74" t="s">
        <v>16</v>
      </c>
      <c r="FA1" s="75" t="s">
        <v>220</v>
      </c>
      <c r="FB1" s="75" t="s">
        <v>221</v>
      </c>
      <c r="FC1" s="76" t="s">
        <v>222</v>
      </c>
      <c r="FD1" s="77" t="s">
        <v>223</v>
      </c>
      <c r="FE1" s="78" t="s">
        <v>224</v>
      </c>
      <c r="FF1" s="79" t="s">
        <v>225</v>
      </c>
      <c r="FG1" s="80" t="s">
        <v>226</v>
      </c>
      <c r="FH1" s="81" t="s">
        <v>227</v>
      </c>
      <c r="FI1" s="96" t="s">
        <v>227</v>
      </c>
      <c r="FJ1" s="74" t="s">
        <v>16</v>
      </c>
      <c r="FK1" s="75" t="s">
        <v>228</v>
      </c>
      <c r="FL1" s="75" t="s">
        <v>229</v>
      </c>
      <c r="FM1" s="76" t="s">
        <v>230</v>
      </c>
      <c r="FN1" s="312" t="s">
        <v>231</v>
      </c>
      <c r="FO1" s="78" t="s">
        <v>232</v>
      </c>
      <c r="FP1" s="79" t="s">
        <v>233</v>
      </c>
      <c r="FQ1" s="80" t="s">
        <v>234</v>
      </c>
      <c r="FR1" s="81" t="s">
        <v>235</v>
      </c>
      <c r="FS1" s="96" t="s">
        <v>235</v>
      </c>
      <c r="FT1" s="74" t="s">
        <v>16</v>
      </c>
      <c r="FU1" s="75" t="s">
        <v>236</v>
      </c>
      <c r="FV1" s="75" t="s">
        <v>237</v>
      </c>
      <c r="FW1" s="76" t="s">
        <v>238</v>
      </c>
      <c r="FX1" s="77" t="s">
        <v>239</v>
      </c>
      <c r="FY1" s="78" t="s">
        <v>240</v>
      </c>
      <c r="FZ1" s="79" t="s">
        <v>241</v>
      </c>
      <c r="GA1" s="80" t="s">
        <v>242</v>
      </c>
      <c r="GB1" s="81" t="s">
        <v>243</v>
      </c>
      <c r="GC1" s="96" t="s">
        <v>243</v>
      </c>
      <c r="GD1" s="126" t="s">
        <v>246</v>
      </c>
      <c r="GE1" s="127" t="s">
        <v>247</v>
      </c>
      <c r="GF1" s="128" t="s">
        <v>248</v>
      </c>
      <c r="GG1" s="129" t="s">
        <v>249</v>
      </c>
      <c r="GH1" s="126" t="s">
        <v>250</v>
      </c>
      <c r="GI1" s="127" t="s">
        <v>251</v>
      </c>
      <c r="GJ1" s="165" t="s">
        <v>252</v>
      </c>
      <c r="GK1" s="129" t="s">
        <v>253</v>
      </c>
      <c r="GL1" s="129" t="s">
        <v>254</v>
      </c>
      <c r="GM1" s="173" t="s">
        <v>255</v>
      </c>
      <c r="GN1" s="166" t="s">
        <v>257</v>
      </c>
    </row>
    <row r="2" spans="1:197" s="12" customFormat="1" ht="21.75" customHeight="1">
      <c r="A2" s="7">
        <v>1</v>
      </c>
      <c r="B2" s="2" t="s">
        <v>20</v>
      </c>
      <c r="C2" s="36" t="s">
        <v>21</v>
      </c>
      <c r="D2" s="17" t="s">
        <v>22</v>
      </c>
      <c r="E2" s="18" t="s">
        <v>10</v>
      </c>
      <c r="F2" s="27"/>
      <c r="G2" s="16" t="s">
        <v>23</v>
      </c>
      <c r="H2" s="16" t="s">
        <v>12</v>
      </c>
      <c r="I2" s="45" t="s">
        <v>69</v>
      </c>
      <c r="J2" s="41">
        <v>6.3</v>
      </c>
      <c r="K2" s="42" t="str">
        <f>IF(J2&gt;=8.5,"A",IF(J2&gt;=8,"B+",IF(J2&gt;=7,"B",IF(J2&gt;=6.5,"C+",IF(J2&gt;=5.5,"C",IF(J2&gt;=5,"D+",IF(J2&gt;=4,"D","F")))))))</f>
        <v>C</v>
      </c>
      <c r="L2" s="43">
        <f>IF(K2="A",4,IF(K2="B+",3.5,IF(K2="B",3,IF(K2="C+",2.5,IF(K2="C",2,IF(K2="D+",1.5,IF(K2="D",1,0)))))))</f>
        <v>2</v>
      </c>
      <c r="M2" s="44" t="str">
        <f>TEXT(L2,"0.0")</f>
        <v>2.0</v>
      </c>
      <c r="N2" s="41">
        <v>6.3</v>
      </c>
      <c r="O2" s="42" t="str">
        <f>IF(N2&gt;=8.5,"A",IF(N2&gt;=8,"B+",IF(N2&gt;=7,"B",IF(N2&gt;=6.5,"C+",IF(N2&gt;=5.5,"C",IF(N2&gt;=5,"D+",IF(N2&gt;=4,"D","F")))))))</f>
        <v>C</v>
      </c>
      <c r="P2" s="43">
        <f>IF(O2="A",4,IF(O2="B+",3.5,IF(O2="B",3,IF(O2="C+",2.5,IF(O2="C",2,IF(O2="D+",1.5,IF(O2="D",1,0)))))))</f>
        <v>2</v>
      </c>
      <c r="Q2" s="44" t="str">
        <f>TEXT(P2,"0.0")</f>
        <v>2.0</v>
      </c>
      <c r="R2" s="46">
        <v>7</v>
      </c>
      <c r="S2" s="66">
        <v>6</v>
      </c>
      <c r="T2" s="67"/>
      <c r="U2" s="21">
        <f>ROUND((R2*0.4+S2*0.6),1)</f>
        <v>6.4</v>
      </c>
      <c r="V2" s="22">
        <f>ROUND(MAX((R2*0.4+S2*0.6),(R2*0.4+T2*0.6)),1)</f>
        <v>6.4</v>
      </c>
      <c r="W2" s="68" t="str">
        <f>IF(V2&gt;=8.5,"A",IF(V2&gt;=8,"B+",IF(V2&gt;=7,"B",IF(V2&gt;=6.5,"C+",IF(V2&gt;=5.5,"C",IF(V2&gt;=5,"D+",IF(V2&gt;=4,"D","F")))))))</f>
        <v>C</v>
      </c>
      <c r="X2" s="69">
        <f>IF(W2="A",4,IF(W2="B+",3.5,IF(W2="B",3,IF(W2="C+",2.5,IF(W2="C",2,IF(W2="D+",1.5,IF(W2="D",1,0)))))))</f>
        <v>2</v>
      </c>
      <c r="Y2" s="69" t="str">
        <f>TEXT(X2,"0.0")</f>
        <v>2.0</v>
      </c>
      <c r="Z2" s="70">
        <v>2</v>
      </c>
      <c r="AA2" s="71">
        <v>2</v>
      </c>
      <c r="AB2" s="73">
        <v>6.3</v>
      </c>
      <c r="AC2" s="66">
        <v>7</v>
      </c>
      <c r="AD2" s="67"/>
      <c r="AE2" s="21">
        <f>ROUND((AB2*0.4+AC2*0.6),1)</f>
        <v>6.7</v>
      </c>
      <c r="AF2" s="22">
        <f>ROUND(MAX((AB2*0.4+AC2*0.6),(AB2*0.4+AD2*0.6)),1)</f>
        <v>6.7</v>
      </c>
      <c r="AG2" s="68" t="str">
        <f>IF(AF2&gt;=8.5,"A",IF(AF2&gt;=8,"B+",IF(AF2&gt;=7,"B",IF(AF2&gt;=6.5,"C+",IF(AF2&gt;=5.5,"C",IF(AF2&gt;=5,"D+",IF(AF2&gt;=4,"D","F")))))))</f>
        <v>C+</v>
      </c>
      <c r="AH2" s="69">
        <f>IF(AG2="A",4,IF(AG2="B+",3.5,IF(AG2="B",3,IF(AG2="C+",2.5,IF(AG2="C",2,IF(AG2="D+",1.5,IF(AG2="D",1,0)))))))</f>
        <v>2.5</v>
      </c>
      <c r="AI2" s="69" t="str">
        <f>TEXT(AH2,"0.0")</f>
        <v>2.5</v>
      </c>
      <c r="AJ2" s="70">
        <v>2</v>
      </c>
      <c r="AK2" s="71">
        <v>2</v>
      </c>
      <c r="AL2" s="83">
        <v>5.7</v>
      </c>
      <c r="AM2" s="84">
        <v>8</v>
      </c>
      <c r="AN2" s="85"/>
      <c r="AO2" s="14">
        <f>ROUND((AL2*0.4+AM2*0.6),1)</f>
        <v>7.1</v>
      </c>
      <c r="AP2" s="86">
        <f>ROUND(MAX((AL2*0.4+AM2*0.6),(AL2*0.4+AN2*0.6)),1)</f>
        <v>7.1</v>
      </c>
      <c r="AQ2" s="42" t="str">
        <f>IF(AP2&gt;=8.5,"A",IF(AP2&gt;=8,"B+",IF(AP2&gt;=7,"B",IF(AP2&gt;=6.5,"C+",IF(AP2&gt;=5.5,"C",IF(AP2&gt;=5,"D+",IF(AP2&gt;=4,"D","F")))))))</f>
        <v>B</v>
      </c>
      <c r="AR2" s="43">
        <f>IF(AQ2="A",4,IF(AQ2="B+",3.5,IF(AQ2="B",3,IF(AQ2="C+",2.5,IF(AQ2="C",2,IF(AQ2="D+",1.5,IF(AQ2="D",1,0)))))))</f>
        <v>3</v>
      </c>
      <c r="AS2" s="43" t="str">
        <f>TEXT(AR2,"0.0")</f>
        <v>3.0</v>
      </c>
      <c r="AT2" s="87">
        <v>3</v>
      </c>
      <c r="AU2" s="88">
        <v>3</v>
      </c>
      <c r="AV2" s="119">
        <v>8</v>
      </c>
      <c r="AW2" s="85">
        <v>5</v>
      </c>
      <c r="AX2" s="85"/>
      <c r="AY2" s="14">
        <f>ROUND((AV2*0.4+AW2*0.6),1)</f>
        <v>6.2</v>
      </c>
      <c r="AZ2" s="86">
        <f>ROUND(MAX((AV2*0.4+AW2*0.6),(AV2*0.4+AX2*0.6)),1)</f>
        <v>6.2</v>
      </c>
      <c r="BA2" s="42" t="str">
        <f>IF(AZ2&gt;=8.5,"A",IF(AZ2&gt;=8,"B+",IF(AZ2&gt;=7,"B",IF(AZ2&gt;=6.5,"C+",IF(AZ2&gt;=5.5,"C",IF(AZ2&gt;=5,"D+",IF(AZ2&gt;=4,"D","F")))))))</f>
        <v>C</v>
      </c>
      <c r="BB2" s="43">
        <f>IF(BA2="A",4,IF(BA2="B+",3.5,IF(BA2="B",3,IF(BA2="C+",2.5,IF(BA2="C",2,IF(BA2="D+",1.5,IF(BA2="D",1,0)))))))</f>
        <v>2</v>
      </c>
      <c r="BC2" s="43" t="str">
        <f>TEXT(BB2,"0.0")</f>
        <v>2.0</v>
      </c>
      <c r="BD2" s="87">
        <v>2</v>
      </c>
      <c r="BE2" s="88">
        <v>2</v>
      </c>
      <c r="BF2" s="83">
        <v>8.2</v>
      </c>
      <c r="BG2" s="84">
        <v>7</v>
      </c>
      <c r="BH2" s="85"/>
      <c r="BI2" s="14">
        <f>ROUND((BF2*0.4+BG2*0.6),1)</f>
        <v>7.5</v>
      </c>
      <c r="BJ2" s="86">
        <f>ROUND(MAX((BF2*0.4+BG2*0.6),(BF2*0.4+BH2*0.6)),1)</f>
        <v>7.5</v>
      </c>
      <c r="BK2" s="42" t="str">
        <f>IF(BJ2&gt;=8.5,"A",IF(BJ2&gt;=8,"B+",IF(BJ2&gt;=7,"B",IF(BJ2&gt;=6.5,"C+",IF(BJ2&gt;=5.5,"C",IF(BJ2&gt;=5,"D+",IF(BJ2&gt;=4,"D","F")))))))</f>
        <v>B</v>
      </c>
      <c r="BL2" s="43">
        <f>IF(BK2="A",4,IF(BK2="B+",3.5,IF(BK2="B",3,IF(BK2="C+",2.5,IF(BK2="C",2,IF(BK2="D+",1.5,IF(BK2="D",1,0)))))))</f>
        <v>3</v>
      </c>
      <c r="BM2" s="43" t="str">
        <f>TEXT(BL2,"0.0")</f>
        <v>3.0</v>
      </c>
      <c r="BN2" s="87">
        <v>2</v>
      </c>
      <c r="BO2" s="88">
        <v>2</v>
      </c>
      <c r="BP2" s="83">
        <v>6.5</v>
      </c>
      <c r="BQ2" s="84">
        <v>5</v>
      </c>
      <c r="BR2" s="85"/>
      <c r="BS2" s="14">
        <f>ROUND((BP2*0.4+BQ2*0.6),1)</f>
        <v>5.6</v>
      </c>
      <c r="BT2" s="86">
        <f>ROUND(MAX((BP2*0.4+BQ2*0.6),(BP2*0.4+BR2*0.6)),1)</f>
        <v>5.6</v>
      </c>
      <c r="BU2" s="42" t="str">
        <f>IF(BT2&gt;=8.5,"A",IF(BT2&gt;=8,"B+",IF(BT2&gt;=7,"B",IF(BT2&gt;=6.5,"C+",IF(BT2&gt;=5.5,"C",IF(BT2&gt;=5,"D+",IF(BT2&gt;=4,"D","F")))))))</f>
        <v>C</v>
      </c>
      <c r="BV2" s="43">
        <f>IF(BU2="A",4,IF(BU2="B+",3.5,IF(BU2="B",3,IF(BU2="C+",2.5,IF(BU2="C",2,IF(BU2="D+",1.5,IF(BU2="D",1,0)))))))</f>
        <v>2</v>
      </c>
      <c r="BW2" s="43" t="str">
        <f>TEXT(BV2,"0.0")</f>
        <v>2.0</v>
      </c>
      <c r="BX2" s="87">
        <v>3</v>
      </c>
      <c r="BY2" s="88">
        <v>3</v>
      </c>
      <c r="BZ2" s="83">
        <v>7.4</v>
      </c>
      <c r="CA2" s="84">
        <v>7</v>
      </c>
      <c r="CB2" s="85"/>
      <c r="CC2" s="14">
        <f>ROUND((BZ2*0.4+CA2*0.6),1)</f>
        <v>7.2</v>
      </c>
      <c r="CD2" s="86">
        <f>ROUND(MAX((BZ2*0.4+CA2*0.6),(BZ2*0.4+CB2*0.6)),1)</f>
        <v>7.2</v>
      </c>
      <c r="CE2" s="42" t="str">
        <f>IF(CD2&gt;=8.5,"A",IF(CD2&gt;=8,"B+",IF(CD2&gt;=7,"B",IF(CD2&gt;=6.5,"C+",IF(CD2&gt;=5.5,"C",IF(CD2&gt;=5,"D+",IF(CD2&gt;=4,"D","F")))))))</f>
        <v>B</v>
      </c>
      <c r="CF2" s="43">
        <f>IF(CE2="A",4,IF(CE2="B+",3.5,IF(CE2="B",3,IF(CE2="C+",2.5,IF(CE2="C",2,IF(CE2="D+",1.5,IF(CE2="D",1,0)))))))</f>
        <v>3</v>
      </c>
      <c r="CG2" s="43" t="str">
        <f>TEXT(CF2,"0.0")</f>
        <v>3.0</v>
      </c>
      <c r="CH2" s="87">
        <v>3</v>
      </c>
      <c r="CI2" s="88">
        <v>3</v>
      </c>
      <c r="CJ2" s="83">
        <v>8</v>
      </c>
      <c r="CK2" s="84">
        <v>9</v>
      </c>
      <c r="CL2" s="85"/>
      <c r="CM2" s="14">
        <f>ROUND((CJ2*0.4+CK2*0.6),1)</f>
        <v>8.6</v>
      </c>
      <c r="CN2" s="86">
        <f>ROUND(MAX((CJ2*0.4+CK2*0.6),(CJ2*0.4+CL2*0.6)),1)</f>
        <v>8.6</v>
      </c>
      <c r="CO2" s="42" t="str">
        <f>IF(CN2&gt;=8.5,"A",IF(CN2&gt;=8,"B+",IF(CN2&gt;=7,"B",IF(CN2&gt;=6.5,"C+",IF(CN2&gt;=5.5,"C",IF(CN2&gt;=5,"D+",IF(CN2&gt;=4,"D","F")))))))</f>
        <v>A</v>
      </c>
      <c r="CP2" s="43">
        <f>IF(CO2="A",4,IF(CO2="B+",3.5,IF(CO2="B",3,IF(CO2="C+",2.5,IF(CO2="C",2,IF(CO2="D+",1.5,IF(CO2="D",1,0)))))))</f>
        <v>4</v>
      </c>
      <c r="CQ2" s="43" t="str">
        <f>TEXT(CP2,"0.0")</f>
        <v>4.0</v>
      </c>
      <c r="CR2" s="87">
        <v>2</v>
      </c>
      <c r="CS2" s="88">
        <v>2</v>
      </c>
      <c r="CT2" s="83">
        <v>8</v>
      </c>
      <c r="CU2" s="84">
        <v>8</v>
      </c>
      <c r="CV2" s="85"/>
      <c r="CW2" s="14">
        <f>ROUND((CT2*0.4+CU2*0.6),1)</f>
        <v>8</v>
      </c>
      <c r="CX2" s="86">
        <f>ROUND(MAX((CT2*0.4+CU2*0.6),(CT2*0.4+CV2*0.6)),1)</f>
        <v>8</v>
      </c>
      <c r="CY2" s="42" t="str">
        <f>IF(CX2&gt;=8.5,"A",IF(CX2&gt;=8,"B+",IF(CX2&gt;=7,"B",IF(CX2&gt;=6.5,"C+",IF(CX2&gt;=5.5,"C",IF(CX2&gt;=5,"D+",IF(CX2&gt;=4,"D","F")))))))</f>
        <v>B+</v>
      </c>
      <c r="CZ2" s="43">
        <f>IF(CY2="A",4,IF(CY2="B+",3.5,IF(CY2="B",3,IF(CY2="C+",2.5,IF(CY2="C",2,IF(CY2="D+",1.5,IF(CY2="D",1,0)))))))</f>
        <v>3.5</v>
      </c>
      <c r="DA2" s="43" t="str">
        <f>TEXT(CZ2,"0.0")</f>
        <v>3.5</v>
      </c>
      <c r="DB2" s="87">
        <v>1</v>
      </c>
      <c r="DC2" s="88">
        <v>1</v>
      </c>
      <c r="DD2" s="132">
        <f>Z2+AJ2+AT2+BD2+BN2+BX2+CH2+CR2+DB2</f>
        <v>20</v>
      </c>
      <c r="DE2" s="133">
        <f>(X2*Z2+AH2*AJ2+AR2*AT2+BB2*BD2+BL2*BN2+BV2*BX2+CF2*CH2+CP2*CR2+CZ2*DB2)/DD2</f>
        <v>2.725</v>
      </c>
      <c r="DF2" s="134" t="str">
        <f>TEXT(DE2,"0.00")</f>
        <v>2.73</v>
      </c>
      <c r="DG2" s="2" t="str">
        <f>IF(AND(DE2&lt;0.8),"Cảnh báo KQHT","Lên lớp")</f>
        <v>Lên lớp</v>
      </c>
      <c r="DH2" s="135">
        <f>AA2+AK2+AU2+BE2+BO2+BY2+CI2+CS2+DC2</f>
        <v>20</v>
      </c>
      <c r="DI2" s="136">
        <f>(X2*AA2+AH2*AK2+AR2*AU2+BB2*BE2+BL2*BO2+BV2*BY2+CF2*CI2+CP2*CS2+CZ2*DC2)/DH2</f>
        <v>2.725</v>
      </c>
      <c r="DJ2" s="2" t="str">
        <f>IF(AND(DI2&lt;1.2),"Cảnh báo KQHT","Lên lớp")</f>
        <v>Lên lớp</v>
      </c>
      <c r="DK2" s="156"/>
      <c r="DL2" s="83">
        <v>7</v>
      </c>
      <c r="DM2" s="84">
        <v>7</v>
      </c>
      <c r="DN2" s="85"/>
      <c r="DO2" s="14">
        <f aca="true" t="shared" si="0" ref="DO2:DO15">ROUND((DL2*0.4+DM2*0.6),1)</f>
        <v>7</v>
      </c>
      <c r="DP2" s="86">
        <f aca="true" t="shared" si="1" ref="DP2:DP15">ROUND(MAX((DL2*0.4+DM2*0.6),(DL2*0.4+DN2*0.6)),1)</f>
        <v>7</v>
      </c>
      <c r="DQ2" s="42" t="str">
        <f aca="true" t="shared" si="2" ref="DQ2:DQ15">IF(DP2&gt;=8.5,"A",IF(DP2&gt;=8,"B+",IF(DP2&gt;=7,"B",IF(DP2&gt;=6.5,"C+",IF(DP2&gt;=5.5,"C",IF(DP2&gt;=5,"D+",IF(DP2&gt;=4,"D","F")))))))</f>
        <v>B</v>
      </c>
      <c r="DR2" s="43">
        <f aca="true" t="shared" si="3" ref="DR2:DR15">IF(DQ2="A",4,IF(DQ2="B+",3.5,IF(DQ2="B",3,IF(DQ2="C+",2.5,IF(DQ2="C",2,IF(DQ2="D+",1.5,IF(DQ2="D",1,0)))))))</f>
        <v>3</v>
      </c>
      <c r="DS2" s="43" t="str">
        <f aca="true" t="shared" si="4" ref="DS2:DS15">TEXT(DR2,"0.0")</f>
        <v>3.0</v>
      </c>
      <c r="DT2" s="87">
        <v>2</v>
      </c>
      <c r="DU2" s="88">
        <v>2</v>
      </c>
      <c r="DV2" s="83">
        <v>7</v>
      </c>
      <c r="DW2" s="84">
        <v>7</v>
      </c>
      <c r="DX2" s="85"/>
      <c r="DY2" s="14">
        <f aca="true" t="shared" si="5" ref="DY2:DY15">ROUND((DV2*0.4+DW2*0.6),1)</f>
        <v>7</v>
      </c>
      <c r="DZ2" s="86">
        <f aca="true" t="shared" si="6" ref="DZ2:DZ15">ROUND(MAX((DV2*0.4+DW2*0.6),(DV2*0.4+DX2*0.6)),1)</f>
        <v>7</v>
      </c>
      <c r="EA2" s="42" t="str">
        <f aca="true" t="shared" si="7" ref="EA2:EA15">IF(DZ2&gt;=8.5,"A",IF(DZ2&gt;=8,"B+",IF(DZ2&gt;=7,"B",IF(DZ2&gt;=6.5,"C+",IF(DZ2&gt;=5.5,"C",IF(DZ2&gt;=5,"D+",IF(DZ2&gt;=4,"D","F")))))))</f>
        <v>B</v>
      </c>
      <c r="EB2" s="43">
        <f aca="true" t="shared" si="8" ref="EB2:EB15">IF(EA2="A",4,IF(EA2="B+",3.5,IF(EA2="B",3,IF(EA2="C+",2.5,IF(EA2="C",2,IF(EA2="D+",1.5,IF(EA2="D",1,0)))))))</f>
        <v>3</v>
      </c>
      <c r="EC2" s="43" t="str">
        <f aca="true" t="shared" si="9" ref="EC2:EC15">TEXT(EB2,"0.0")</f>
        <v>3.0</v>
      </c>
      <c r="ED2" s="87">
        <v>2</v>
      </c>
      <c r="EE2" s="88">
        <v>2</v>
      </c>
      <c r="EF2" s="83">
        <v>7.7</v>
      </c>
      <c r="EG2" s="84">
        <v>9</v>
      </c>
      <c r="EH2" s="85"/>
      <c r="EI2" s="14">
        <f aca="true" t="shared" si="10" ref="EI2:EI15">ROUND((EF2*0.4+EG2*0.6),1)</f>
        <v>8.5</v>
      </c>
      <c r="EJ2" s="86">
        <f aca="true" t="shared" si="11" ref="EJ2:EJ15">ROUND(MAX((EF2*0.4+EG2*0.6),(EF2*0.4+EH2*0.6)),1)</f>
        <v>8.5</v>
      </c>
      <c r="EK2" s="42" t="str">
        <f aca="true" t="shared" si="12" ref="EK2:EK15">IF(EJ2&gt;=8.5,"A",IF(EJ2&gt;=8,"B+",IF(EJ2&gt;=7,"B",IF(EJ2&gt;=6.5,"C+",IF(EJ2&gt;=5.5,"C",IF(EJ2&gt;=5,"D+",IF(EJ2&gt;=4,"D","F")))))))</f>
        <v>A</v>
      </c>
      <c r="EL2" s="43">
        <f aca="true" t="shared" si="13" ref="EL2:EL15">IF(EK2="A",4,IF(EK2="B+",3.5,IF(EK2="B",3,IF(EK2="C+",2.5,IF(EK2="C",2,IF(EK2="D+",1.5,IF(EK2="D",1,0)))))))</f>
        <v>4</v>
      </c>
      <c r="EM2" s="43" t="str">
        <f aca="true" t="shared" si="14" ref="EM2:EM15">TEXT(EL2,"0.0")</f>
        <v>4.0</v>
      </c>
      <c r="EN2" s="87">
        <v>2</v>
      </c>
      <c r="EO2" s="88">
        <v>2</v>
      </c>
      <c r="EP2" s="83">
        <v>7.3</v>
      </c>
      <c r="EQ2" s="84">
        <v>8</v>
      </c>
      <c r="ER2" s="85"/>
      <c r="ES2" s="14">
        <f>ROUND((EP2*0.4+EQ2*0.6),1)</f>
        <v>7.7</v>
      </c>
      <c r="ET2" s="86">
        <f>ROUND(MAX((EP2*0.4+EQ2*0.6),(EP2*0.4+ER2*0.6)),1)</f>
        <v>7.7</v>
      </c>
      <c r="EU2" s="42" t="str">
        <f>IF(ET2&gt;=8.5,"A",IF(ET2&gt;=8,"B+",IF(ET2&gt;=7,"B",IF(ET2&gt;=6.5,"C+",IF(ET2&gt;=5.5,"C",IF(ET2&gt;=5,"D+",IF(ET2&gt;=4,"D","F")))))))</f>
        <v>B</v>
      </c>
      <c r="EV2" s="43">
        <f>IF(EU2="A",4,IF(EU2="B+",3.5,IF(EU2="B",3,IF(EU2="C+",2.5,IF(EU2="C",2,IF(EU2="D+",1.5,IF(EU2="D",1,0)))))))</f>
        <v>3</v>
      </c>
      <c r="EW2" s="43" t="str">
        <f>TEXT(EV2,"0.0")</f>
        <v>3.0</v>
      </c>
      <c r="EX2" s="87">
        <v>1</v>
      </c>
      <c r="EY2" s="88">
        <v>1</v>
      </c>
      <c r="EZ2" s="231">
        <v>8</v>
      </c>
      <c r="FA2" s="84">
        <v>8</v>
      </c>
      <c r="FB2" s="85"/>
      <c r="FC2" s="14">
        <f>ROUND((EZ2*0.4+FA2*0.6),1)</f>
        <v>8</v>
      </c>
      <c r="FD2" s="86">
        <f>ROUND(MAX((EZ2*0.4+FA2*0.6),(EZ2*0.4+FB2*0.6)),1)</f>
        <v>8</v>
      </c>
      <c r="FE2" s="42" t="str">
        <f>IF(FD2&gt;=8.5,"A",IF(FD2&gt;=8,"B+",IF(FD2&gt;=7,"B",IF(FD2&gt;=6.5,"C+",IF(FD2&gt;=5.5,"C",IF(FD2&gt;=5,"D+",IF(FD2&gt;=4,"D","F")))))))</f>
        <v>B+</v>
      </c>
      <c r="FF2" s="43">
        <f>IF(FE2="A",4,IF(FE2="B+",3.5,IF(FE2="B",3,IF(FE2="C+",2.5,IF(FE2="C",2,IF(FE2="D+",1.5,IF(FE2="D",1,0)))))))</f>
        <v>3.5</v>
      </c>
      <c r="FG2" s="43" t="str">
        <f>TEXT(FF2,"0.0")</f>
        <v>3.5</v>
      </c>
      <c r="FH2" s="87">
        <v>1</v>
      </c>
      <c r="FI2" s="88">
        <v>1</v>
      </c>
      <c r="FJ2" s="83">
        <v>8</v>
      </c>
      <c r="FK2" s="84">
        <v>8</v>
      </c>
      <c r="FL2" s="85"/>
      <c r="FM2" s="14">
        <f>ROUND((FJ2*0.4+FK2*0.6),1)</f>
        <v>8</v>
      </c>
      <c r="FN2" s="86">
        <f>ROUND(MAX((FJ2*0.4+FK2*0.6),(FJ2*0.4+FL2*0.6)),1)</f>
        <v>8</v>
      </c>
      <c r="FO2" s="42" t="str">
        <f>IF(FN2&gt;=8.5,"A",IF(FN2&gt;=8,"B+",IF(FN2&gt;=7,"B",IF(FN2&gt;=6.5,"C+",IF(FN2&gt;=5.5,"C",IF(FN2&gt;=5,"D+",IF(FN2&gt;=4,"D","F")))))))</f>
        <v>B+</v>
      </c>
      <c r="FP2" s="43">
        <f>IF(FO2="A",4,IF(FO2="B+",3.5,IF(FO2="B",3,IF(FO2="C+",2.5,IF(FO2="C",2,IF(FO2="D+",1.5,IF(FO2="D",1,0)))))))</f>
        <v>3.5</v>
      </c>
      <c r="FQ2" s="43" t="str">
        <f>TEXT(FP2,"0.0")</f>
        <v>3.5</v>
      </c>
      <c r="FR2" s="87">
        <v>4</v>
      </c>
      <c r="FS2" s="88">
        <v>4</v>
      </c>
      <c r="FT2" s="83"/>
      <c r="FU2" s="84"/>
      <c r="FV2" s="85"/>
      <c r="FW2" s="14">
        <f>ROUND((FT2*0.4+FU2*0.6),1)</f>
        <v>0</v>
      </c>
      <c r="FX2" s="86">
        <f>ROUND(MAX((FT2*0.4+FU2*0.6),(FT2*0.4+FV2*0.6)),1)</f>
        <v>0</v>
      </c>
      <c r="FY2" s="42" t="str">
        <f>IF(FX2&gt;=8.5,"A",IF(FX2&gt;=8,"B+",IF(FX2&gt;=7,"B",IF(FX2&gt;=6.5,"C+",IF(FX2&gt;=5.5,"C",IF(FX2&gt;=5,"D+",IF(FX2&gt;=4,"D","F")))))))</f>
        <v>F</v>
      </c>
      <c r="FZ2" s="43">
        <f>IF(FY2="A",4,IF(FY2="B+",3.5,IF(FY2="B",3,IF(FY2="C+",2.5,IF(FY2="C",2,IF(FY2="D+",1.5,IF(FY2="D",1,0)))))))</f>
        <v>0</v>
      </c>
      <c r="GA2" s="43" t="str">
        <f>TEXT(FZ2,"0.0")</f>
        <v>0.0</v>
      </c>
      <c r="GB2" s="87">
        <v>5</v>
      </c>
      <c r="GC2" s="88">
        <v>5</v>
      </c>
      <c r="GD2" s="167">
        <f>DT2+ED2+EN2+EX2+FH2+FR2+GB2</f>
        <v>17</v>
      </c>
      <c r="GE2" s="168">
        <f>(DR2*DT2+EB2*ED2+EL2*EN2+EV2*EX2+FF2*FH2+FP2*FR2+FZ2*GB2)/GD2</f>
        <v>2.3823529411764706</v>
      </c>
      <c r="GF2" s="169" t="str">
        <f>TEXT(GE2,"0.00")</f>
        <v>2.38</v>
      </c>
      <c r="GG2" s="174" t="str">
        <f>IF(AND(GE2&lt;1),"Cảnh báo KQHT","Lên lớp")</f>
        <v>Lên lớp</v>
      </c>
      <c r="GH2" s="170">
        <f>DD2+GD2</f>
        <v>37</v>
      </c>
      <c r="GI2" s="168">
        <f>(DD2*DE2+GD2*GE2)/GH2</f>
        <v>2.5675675675675675</v>
      </c>
      <c r="GJ2" s="169" t="str">
        <f>TEXT(GI2,"0.00")</f>
        <v>2.57</v>
      </c>
      <c r="GK2" s="171">
        <f>GC2+FS2+FI2+EY2+EO2+EE2+DU2+DC2+CS2+CI2+BY2+BO2+BE2+AU2+AK2+AA2</f>
        <v>37</v>
      </c>
      <c r="GL2" s="172">
        <f>(GC2*FZ2+FS2*FP2+FI2*FF2+EY2*EV2+EO2*EL2+EE2*EB2+DU2*DR2+DC2*CZ2+CS2*CP2+CI2*CF2+BY2*BV2+BO2*BL2+BE2*BB2+AU2*AR2+AK2*AH2+AA2*X2)/GK2</f>
        <v>2.5675675675675675</v>
      </c>
      <c r="GM2" s="175" t="str">
        <f>IF(AND(GL2&lt;1.2),"Cảnh báo KQHT","Lên lớp")</f>
        <v>Lên lớp</v>
      </c>
      <c r="GN2" s="176" t="s">
        <v>256</v>
      </c>
      <c r="GO2" s="12" t="s">
        <v>259</v>
      </c>
    </row>
    <row r="3" spans="1:196" s="12" customFormat="1" ht="21.75" customHeight="1">
      <c r="A3" s="7">
        <v>3</v>
      </c>
      <c r="B3" s="2" t="s">
        <v>20</v>
      </c>
      <c r="C3" s="36" t="s">
        <v>28</v>
      </c>
      <c r="D3" s="19" t="s">
        <v>11</v>
      </c>
      <c r="E3" s="20" t="s">
        <v>13</v>
      </c>
      <c r="F3" s="27"/>
      <c r="G3" s="37" t="s">
        <v>29</v>
      </c>
      <c r="H3" s="16" t="s">
        <v>12</v>
      </c>
      <c r="I3" s="45" t="s">
        <v>71</v>
      </c>
      <c r="J3" s="46">
        <v>6.7</v>
      </c>
      <c r="K3" s="68" t="str">
        <f aca="true" t="shared" si="15" ref="K3:K9">IF(J3&gt;=8.5,"A",IF(J3&gt;=8,"B+",IF(J3&gt;=7,"B",IF(J3&gt;=6.5,"C+",IF(J3&gt;=5.5,"C",IF(J3&gt;=5,"D+",IF(J3&gt;=4,"D","F")))))))</f>
        <v>C+</v>
      </c>
      <c r="L3" s="69">
        <f aca="true" t="shared" si="16" ref="L3:L10">IF(K3="A",4,IF(K3="B+",3.5,IF(K3="B",3,IF(K3="C+",2.5,IF(K3="C",2,IF(K3="D+",1.5,IF(K3="D",1,0)))))))</f>
        <v>2.5</v>
      </c>
      <c r="M3" s="90" t="str">
        <f aca="true" t="shared" si="17" ref="M3:M10">TEXT(L3,"0.0")</f>
        <v>2.5</v>
      </c>
      <c r="N3" s="46">
        <v>6.7</v>
      </c>
      <c r="O3" s="68" t="str">
        <f aca="true" t="shared" si="18" ref="O3:O9">IF(N3&gt;=8.5,"A",IF(N3&gt;=8,"B+",IF(N3&gt;=7,"B",IF(N3&gt;=6.5,"C+",IF(N3&gt;=5.5,"C",IF(N3&gt;=5,"D+",IF(N3&gt;=4,"D","F")))))))</f>
        <v>C+</v>
      </c>
      <c r="P3" s="69">
        <f aca="true" t="shared" si="19" ref="P3:P9">IF(O3="A",4,IF(O3="B+",3.5,IF(O3="B",3,IF(O3="C+",2.5,IF(O3="C",2,IF(O3="D+",1.5,IF(O3="D",1,0)))))))</f>
        <v>2.5</v>
      </c>
      <c r="Q3" s="90" t="str">
        <f aca="true" t="shared" si="20" ref="Q3:Q9">TEXT(P3,"0.0")</f>
        <v>2.5</v>
      </c>
      <c r="R3" s="46">
        <v>5.7</v>
      </c>
      <c r="S3" s="111">
        <v>6</v>
      </c>
      <c r="T3" s="111"/>
      <c r="U3" s="21">
        <f aca="true" t="shared" si="21" ref="U3:U14">ROUND((R3*0.4+S3*0.6),1)</f>
        <v>5.9</v>
      </c>
      <c r="V3" s="22">
        <f aca="true" t="shared" si="22" ref="V3:V14">ROUND(MAX((R3*0.4+S3*0.6),(R3*0.4+T3*0.6)),1)</f>
        <v>5.9</v>
      </c>
      <c r="W3" s="68" t="str">
        <f aca="true" t="shared" si="23" ref="W3:W14">IF(V3&gt;=8.5,"A",IF(V3&gt;=8,"B+",IF(V3&gt;=7,"B",IF(V3&gt;=6.5,"C+",IF(V3&gt;=5.5,"C",IF(V3&gt;=5,"D+",IF(V3&gt;=4,"D","F")))))))</f>
        <v>C</v>
      </c>
      <c r="X3" s="69">
        <f aca="true" t="shared" si="24" ref="X3:X14">IF(W3="A",4,IF(W3="B+",3.5,IF(W3="B",3,IF(W3="C+",2.5,IF(W3="C",2,IF(W3="D+",1.5,IF(W3="D",1,0)))))))</f>
        <v>2</v>
      </c>
      <c r="Y3" s="69" t="str">
        <f aca="true" t="shared" si="25" ref="Y3:Y14">TEXT(X3,"0.0")</f>
        <v>2.0</v>
      </c>
      <c r="Z3" s="70">
        <v>2</v>
      </c>
      <c r="AA3" s="71">
        <v>2</v>
      </c>
      <c r="AB3" s="97">
        <v>6.3</v>
      </c>
      <c r="AC3" s="111">
        <v>6</v>
      </c>
      <c r="AD3" s="111"/>
      <c r="AE3" s="21">
        <f aca="true" t="shared" si="26" ref="AE3:AE14">ROUND((AB3*0.4+AC3*0.6),1)</f>
        <v>6.1</v>
      </c>
      <c r="AF3" s="22">
        <f aca="true" t="shared" si="27" ref="AF3:AF14">ROUND(MAX((AB3*0.4+AC3*0.6),(AB3*0.4+AD3*0.6)),1)</f>
        <v>6.1</v>
      </c>
      <c r="AG3" s="68" t="str">
        <f aca="true" t="shared" si="28" ref="AG3:AG14">IF(AF3&gt;=8.5,"A",IF(AF3&gt;=8,"B+",IF(AF3&gt;=7,"B",IF(AF3&gt;=6.5,"C+",IF(AF3&gt;=5.5,"C",IF(AF3&gt;=5,"D+",IF(AF3&gt;=4,"D","F")))))))</f>
        <v>C</v>
      </c>
      <c r="AH3" s="69">
        <f aca="true" t="shared" si="29" ref="AH3:AH14">IF(AG3="A",4,IF(AG3="B+",3.5,IF(AG3="B",3,IF(AG3="C+",2.5,IF(AG3="C",2,IF(AG3="D+",1.5,IF(AG3="D",1,0)))))))</f>
        <v>2</v>
      </c>
      <c r="AI3" s="69" t="str">
        <f aca="true" t="shared" si="30" ref="AI3:AI14">TEXT(AH3,"0.0")</f>
        <v>2.0</v>
      </c>
      <c r="AJ3" s="70">
        <v>2</v>
      </c>
      <c r="AK3" s="71">
        <v>2</v>
      </c>
      <c r="AL3" s="65">
        <v>6</v>
      </c>
      <c r="AM3" s="111">
        <v>5</v>
      </c>
      <c r="AN3" s="111"/>
      <c r="AO3" s="21">
        <f aca="true" t="shared" si="31" ref="AO3:AO14">ROUND((AL3*0.4+AM3*0.6),1)</f>
        <v>5.4</v>
      </c>
      <c r="AP3" s="22">
        <f aca="true" t="shared" si="32" ref="AP3:AP14">ROUND(MAX((AL3*0.4+AM3*0.6),(AL3*0.4+AN3*0.6)),1)</f>
        <v>5.4</v>
      </c>
      <c r="AQ3" s="68" t="str">
        <f aca="true" t="shared" si="33" ref="AQ3:AQ14">IF(AP3&gt;=8.5,"A",IF(AP3&gt;=8,"B+",IF(AP3&gt;=7,"B",IF(AP3&gt;=6.5,"C+",IF(AP3&gt;=5.5,"C",IF(AP3&gt;=5,"D+",IF(AP3&gt;=4,"D","F")))))))</f>
        <v>D+</v>
      </c>
      <c r="AR3" s="69">
        <f aca="true" t="shared" si="34" ref="AR3:AR14">IF(AQ3="A",4,IF(AQ3="B+",3.5,IF(AQ3="B",3,IF(AQ3="C+",2.5,IF(AQ3="C",2,IF(AQ3="D+",1.5,IF(AQ3="D",1,0)))))))</f>
        <v>1.5</v>
      </c>
      <c r="AS3" s="69" t="str">
        <f aca="true" t="shared" si="35" ref="AS3:AS14">TEXT(AR3,"0.0")</f>
        <v>1.5</v>
      </c>
      <c r="AT3" s="70">
        <v>3</v>
      </c>
      <c r="AU3" s="71">
        <v>3</v>
      </c>
      <c r="AV3" s="65">
        <v>6.7</v>
      </c>
      <c r="AW3" s="111">
        <v>6</v>
      </c>
      <c r="AX3" s="111"/>
      <c r="AY3" s="21">
        <f aca="true" t="shared" si="36" ref="AY3:AY13">ROUND((AV3*0.4+AW3*0.6),1)</f>
        <v>6.3</v>
      </c>
      <c r="AZ3" s="22">
        <f aca="true" t="shared" si="37" ref="AZ3:AZ13">ROUND(MAX((AV3*0.4+AW3*0.6),(AV3*0.4+AX3*0.6)),1)</f>
        <v>6.3</v>
      </c>
      <c r="BA3" s="68" t="str">
        <f aca="true" t="shared" si="38" ref="BA3:BA13">IF(AZ3&gt;=8.5,"A",IF(AZ3&gt;=8,"B+",IF(AZ3&gt;=7,"B",IF(AZ3&gt;=6.5,"C+",IF(AZ3&gt;=5.5,"C",IF(AZ3&gt;=5,"D+",IF(AZ3&gt;=4,"D","F")))))))</f>
        <v>C</v>
      </c>
      <c r="BB3" s="69">
        <f aca="true" t="shared" si="39" ref="BB3:BB13">IF(BA3="A",4,IF(BA3="B+",3.5,IF(BA3="B",3,IF(BA3="C+",2.5,IF(BA3="C",2,IF(BA3="D+",1.5,IF(BA3="D",1,0)))))))</f>
        <v>2</v>
      </c>
      <c r="BC3" s="69" t="str">
        <f aca="true" t="shared" si="40" ref="BC3:BC13">TEXT(BB3,"0.0")</f>
        <v>2.0</v>
      </c>
      <c r="BD3" s="70">
        <v>2</v>
      </c>
      <c r="BE3" s="71">
        <v>2</v>
      </c>
      <c r="BF3" s="65">
        <v>7.6</v>
      </c>
      <c r="BG3" s="7">
        <v>5</v>
      </c>
      <c r="BH3" s="7"/>
      <c r="BI3" s="21">
        <f aca="true" t="shared" si="41" ref="BI3:BI14">ROUND((BF3*0.4+BG3*0.6),1)</f>
        <v>6</v>
      </c>
      <c r="BJ3" s="22">
        <f aca="true" t="shared" si="42" ref="BJ3:BJ14">ROUND(MAX((BF3*0.4+BG3*0.6),(BF3*0.4+BH3*0.6)),1)</f>
        <v>6</v>
      </c>
      <c r="BK3" s="68" t="str">
        <f aca="true" t="shared" si="43" ref="BK3:BK14">IF(BJ3&gt;=8.5,"A",IF(BJ3&gt;=8,"B+",IF(BJ3&gt;=7,"B",IF(BJ3&gt;=6.5,"C+",IF(BJ3&gt;=5.5,"C",IF(BJ3&gt;=5,"D+",IF(BJ3&gt;=4,"D","F")))))))</f>
        <v>C</v>
      </c>
      <c r="BL3" s="69">
        <f aca="true" t="shared" si="44" ref="BL3:BL14">IF(BK3="A",4,IF(BK3="B+",3.5,IF(BK3="B",3,IF(BK3="C+",2.5,IF(BK3="C",2,IF(BK3="D+",1.5,IF(BK3="D",1,0)))))))</f>
        <v>2</v>
      </c>
      <c r="BM3" s="69" t="str">
        <f aca="true" t="shared" si="45" ref="BM3:BM14">TEXT(BL3,"0.0")</f>
        <v>2.0</v>
      </c>
      <c r="BN3" s="70">
        <v>2</v>
      </c>
      <c r="BO3" s="71">
        <v>2</v>
      </c>
      <c r="BP3" s="65">
        <v>6.7</v>
      </c>
      <c r="BQ3" s="111">
        <v>5</v>
      </c>
      <c r="BR3" s="111"/>
      <c r="BS3" s="21">
        <f aca="true" t="shared" si="46" ref="BS3:BS14">ROUND((BP3*0.4+BQ3*0.6),1)</f>
        <v>5.7</v>
      </c>
      <c r="BT3" s="22">
        <f aca="true" t="shared" si="47" ref="BT3:BT14">ROUND(MAX((BP3*0.4+BQ3*0.6),(BP3*0.4+BR3*0.6)),1)</f>
        <v>5.7</v>
      </c>
      <c r="BU3" s="68" t="str">
        <f aca="true" t="shared" si="48" ref="BU3:BU14">IF(BT3&gt;=8.5,"A",IF(BT3&gt;=8,"B+",IF(BT3&gt;=7,"B",IF(BT3&gt;=6.5,"C+",IF(BT3&gt;=5.5,"C",IF(BT3&gt;=5,"D+",IF(BT3&gt;=4,"D","F")))))))</f>
        <v>C</v>
      </c>
      <c r="BV3" s="69">
        <f aca="true" t="shared" si="49" ref="BV3:BV14">IF(BU3="A",4,IF(BU3="B+",3.5,IF(BU3="B",3,IF(BU3="C+",2.5,IF(BU3="C",2,IF(BU3="D+",1.5,IF(BU3="D",1,0)))))))</f>
        <v>2</v>
      </c>
      <c r="BW3" s="69" t="str">
        <f aca="true" t="shared" si="50" ref="BW3:BW14">TEXT(BV3,"0.0")</f>
        <v>2.0</v>
      </c>
      <c r="BX3" s="70">
        <v>3</v>
      </c>
      <c r="BY3" s="71">
        <v>3</v>
      </c>
      <c r="BZ3" s="46">
        <v>7</v>
      </c>
      <c r="CA3" s="111">
        <v>5</v>
      </c>
      <c r="CB3" s="111"/>
      <c r="CC3" s="21">
        <f aca="true" t="shared" si="51" ref="CC3:CC15">ROUND((BZ3*0.4+CA3*0.6),1)</f>
        <v>5.8</v>
      </c>
      <c r="CD3" s="22">
        <f aca="true" t="shared" si="52" ref="CD3:CD15">ROUND(MAX((BZ3*0.4+CA3*0.6),(BZ3*0.4+CB3*0.6)),1)</f>
        <v>5.8</v>
      </c>
      <c r="CE3" s="68" t="str">
        <f aca="true" t="shared" si="53" ref="CE3:CE15">IF(CD3&gt;=8.5,"A",IF(CD3&gt;=8,"B+",IF(CD3&gt;=7,"B",IF(CD3&gt;=6.5,"C+",IF(CD3&gt;=5.5,"C",IF(CD3&gt;=5,"D+",IF(CD3&gt;=4,"D","F")))))))</f>
        <v>C</v>
      </c>
      <c r="CF3" s="69">
        <f aca="true" t="shared" si="54" ref="CF3:CF15">IF(CE3="A",4,IF(CE3="B+",3.5,IF(CE3="B",3,IF(CE3="C+",2.5,IF(CE3="C",2,IF(CE3="D+",1.5,IF(CE3="D",1,0)))))))</f>
        <v>2</v>
      </c>
      <c r="CG3" s="69" t="str">
        <f aca="true" t="shared" si="55" ref="CG3:CG15">TEXT(CF3,"0.0")</f>
        <v>2.0</v>
      </c>
      <c r="CH3" s="70">
        <v>3</v>
      </c>
      <c r="CI3" s="71">
        <v>3</v>
      </c>
      <c r="CJ3" s="122">
        <v>7.6</v>
      </c>
      <c r="CK3" s="111">
        <v>7</v>
      </c>
      <c r="CL3" s="111"/>
      <c r="CM3" s="21">
        <f aca="true" t="shared" si="56" ref="CM3:CM15">ROUND((CJ3*0.4+CK3*0.6),1)</f>
        <v>7.2</v>
      </c>
      <c r="CN3" s="22">
        <f aca="true" t="shared" si="57" ref="CN3:CN15">ROUND(MAX((CJ3*0.4+CK3*0.6),(CJ3*0.4+CL3*0.6)),1)</f>
        <v>7.2</v>
      </c>
      <c r="CO3" s="68" t="str">
        <f aca="true" t="shared" si="58" ref="CO3:CO15">IF(CN3&gt;=8.5,"A",IF(CN3&gt;=8,"B+",IF(CN3&gt;=7,"B",IF(CN3&gt;=6.5,"C+",IF(CN3&gt;=5.5,"C",IF(CN3&gt;=5,"D+",IF(CN3&gt;=4,"D","F")))))))</f>
        <v>B</v>
      </c>
      <c r="CP3" s="69">
        <f aca="true" t="shared" si="59" ref="CP3:CP15">IF(CO3="A",4,IF(CO3="B+",3.5,IF(CO3="B",3,IF(CO3="C+",2.5,IF(CO3="C",2,IF(CO3="D+",1.5,IF(CO3="D",1,0)))))))</f>
        <v>3</v>
      </c>
      <c r="CQ3" s="69" t="str">
        <f aca="true" t="shared" si="60" ref="CQ3:CQ15">TEXT(CP3,"0.0")</f>
        <v>3.0</v>
      </c>
      <c r="CR3" s="70">
        <v>2</v>
      </c>
      <c r="CS3" s="71">
        <v>2</v>
      </c>
      <c r="CT3" s="65">
        <v>7.3</v>
      </c>
      <c r="CU3" s="111">
        <v>8</v>
      </c>
      <c r="CV3" s="111"/>
      <c r="CW3" s="21">
        <f aca="true" t="shared" si="61" ref="CW3:CW15">ROUND((CT3*0.4+CU3*0.6),1)</f>
        <v>7.7</v>
      </c>
      <c r="CX3" s="22">
        <f aca="true" t="shared" si="62" ref="CX3:CX15">ROUND(MAX((CT3*0.4+CU3*0.6),(CT3*0.4+CV3*0.6)),1)</f>
        <v>7.7</v>
      </c>
      <c r="CY3" s="68" t="str">
        <f aca="true" t="shared" si="63" ref="CY3:CY15">IF(CX3&gt;=8.5,"A",IF(CX3&gt;=8,"B+",IF(CX3&gt;=7,"B",IF(CX3&gt;=6.5,"C+",IF(CX3&gt;=5.5,"C",IF(CX3&gt;=5,"D+",IF(CX3&gt;=4,"D","F")))))))</f>
        <v>B</v>
      </c>
      <c r="CZ3" s="69">
        <f aca="true" t="shared" si="64" ref="CZ3:CZ15">IF(CY3="A",4,IF(CY3="B+",3.5,IF(CY3="B",3,IF(CY3="C+",2.5,IF(CY3="C",2,IF(CY3="D+",1.5,IF(CY3="D",1,0)))))))</f>
        <v>3</v>
      </c>
      <c r="DA3" s="69" t="str">
        <f aca="true" t="shared" si="65" ref="DA3:DA15">TEXT(CZ3,"0.0")</f>
        <v>3.0</v>
      </c>
      <c r="DB3" s="70">
        <v>1</v>
      </c>
      <c r="DC3" s="71">
        <v>1</v>
      </c>
      <c r="DD3" s="132">
        <f aca="true" t="shared" si="66" ref="DD3:DD15">Z3+AJ3+AT3+BD3+BN3+BX3+CH3+CR3+DB3</f>
        <v>20</v>
      </c>
      <c r="DE3" s="133">
        <f aca="true" t="shared" si="67" ref="DE3:DE15">(X3*Z3+AH3*AJ3+AR3*AT3+BB3*BD3+BL3*BN3+BV3*BX3+CF3*CH3+CP3*CR3+CZ3*DB3)/DD3</f>
        <v>2.075</v>
      </c>
      <c r="DF3" s="134" t="str">
        <f aca="true" t="shared" si="68" ref="DF3:DF15">TEXT(DE3,"0.00")</f>
        <v>2.08</v>
      </c>
      <c r="DG3" s="2" t="str">
        <f aca="true" t="shared" si="69" ref="DG3:DG15">IF(AND(DE3&lt;0.8),"Cảnh báo KQHT","Lên lớp")</f>
        <v>Lên lớp</v>
      </c>
      <c r="DH3" s="135">
        <f aca="true" t="shared" si="70" ref="DH3:DH15">AA3+AK3+AU3+BE3+BO3+BY3+CI3+CS3+DC3</f>
        <v>20</v>
      </c>
      <c r="DI3" s="136">
        <f aca="true" t="shared" si="71" ref="DI3:DI15">(X3*AA3+AH3*AK3+AR3*AU3+BB3*BE3+BL3*BO3+BV3*BY3+CF3*CI3+CP3*CS3+CZ3*DC3)/DH3</f>
        <v>2.075</v>
      </c>
      <c r="DJ3" s="2" t="str">
        <f aca="true" t="shared" si="72" ref="DJ3:DJ15">IF(AND(DI3&lt;1.2),"Cảnh báo KQHT","Lên lớp")</f>
        <v>Lên lớp</v>
      </c>
      <c r="DK3" s="157"/>
      <c r="DL3" s="65">
        <v>6.3</v>
      </c>
      <c r="DM3" s="111">
        <v>6</v>
      </c>
      <c r="DN3" s="111"/>
      <c r="DO3" s="21">
        <f t="shared" si="0"/>
        <v>6.1</v>
      </c>
      <c r="DP3" s="22">
        <f t="shared" si="1"/>
        <v>6.1</v>
      </c>
      <c r="DQ3" s="68" t="str">
        <f t="shared" si="2"/>
        <v>C</v>
      </c>
      <c r="DR3" s="69">
        <f t="shared" si="3"/>
        <v>2</v>
      </c>
      <c r="DS3" s="69" t="str">
        <f t="shared" si="4"/>
        <v>2.0</v>
      </c>
      <c r="DT3" s="70">
        <v>2</v>
      </c>
      <c r="DU3" s="71">
        <v>2</v>
      </c>
      <c r="DV3" s="97">
        <v>6.7</v>
      </c>
      <c r="DW3" s="111">
        <v>7</v>
      </c>
      <c r="DX3" s="111"/>
      <c r="DY3" s="21">
        <f t="shared" si="5"/>
        <v>6.9</v>
      </c>
      <c r="DZ3" s="22">
        <f t="shared" si="6"/>
        <v>6.9</v>
      </c>
      <c r="EA3" s="68" t="str">
        <f t="shared" si="7"/>
        <v>C+</v>
      </c>
      <c r="EB3" s="69">
        <f t="shared" si="8"/>
        <v>2.5</v>
      </c>
      <c r="EC3" s="69" t="str">
        <f t="shared" si="9"/>
        <v>2.5</v>
      </c>
      <c r="ED3" s="70">
        <v>2</v>
      </c>
      <c r="EE3" s="71">
        <v>2</v>
      </c>
      <c r="EF3" s="97">
        <v>7.7</v>
      </c>
      <c r="EG3" s="67">
        <v>8</v>
      </c>
      <c r="EH3" s="67"/>
      <c r="EI3" s="21">
        <f t="shared" si="10"/>
        <v>7.9</v>
      </c>
      <c r="EJ3" s="22">
        <f t="shared" si="11"/>
        <v>7.9</v>
      </c>
      <c r="EK3" s="68" t="str">
        <f t="shared" si="12"/>
        <v>B</v>
      </c>
      <c r="EL3" s="69">
        <f t="shared" si="13"/>
        <v>3</v>
      </c>
      <c r="EM3" s="69" t="str">
        <f t="shared" si="14"/>
        <v>3.0</v>
      </c>
      <c r="EN3" s="70">
        <v>2</v>
      </c>
      <c r="EO3" s="71">
        <v>2</v>
      </c>
      <c r="EP3" s="46">
        <v>6</v>
      </c>
      <c r="EQ3" s="224">
        <v>7</v>
      </c>
      <c r="ER3" s="224"/>
      <c r="ES3" s="21">
        <f aca="true" t="shared" si="73" ref="ES3:ES10">ROUND((EP3*0.4+EQ3*0.6),1)</f>
        <v>6.6</v>
      </c>
      <c r="ET3" s="22">
        <f aca="true" t="shared" si="74" ref="ET3:ET10">ROUND(MAX((EP3*0.4+EQ3*0.6),(EP3*0.4+ER3*0.6)),1)</f>
        <v>6.6</v>
      </c>
      <c r="EU3" s="68" t="str">
        <f aca="true" t="shared" si="75" ref="EU3:EU10">IF(ET3&gt;=8.5,"A",IF(ET3&gt;=8,"B+",IF(ET3&gt;=7,"B",IF(ET3&gt;=6.5,"C+",IF(ET3&gt;=5.5,"C",IF(ET3&gt;=5,"D+",IF(ET3&gt;=4,"D","F")))))))</f>
        <v>C+</v>
      </c>
      <c r="EV3" s="69">
        <f aca="true" t="shared" si="76" ref="EV3:EV10">IF(EU3="A",4,IF(EU3="B+",3.5,IF(EU3="B",3,IF(EU3="C+",2.5,IF(EU3="C",2,IF(EU3="D+",1.5,IF(EU3="D",1,0)))))))</f>
        <v>2.5</v>
      </c>
      <c r="EW3" s="69" t="str">
        <f aca="true" t="shared" si="77" ref="EW3:EW10">TEXT(EV3,"0.0")</f>
        <v>2.5</v>
      </c>
      <c r="EX3" s="70">
        <v>1</v>
      </c>
      <c r="EY3" s="71">
        <v>1</v>
      </c>
      <c r="EZ3" s="232">
        <v>6.1</v>
      </c>
      <c r="FA3" s="224">
        <v>6</v>
      </c>
      <c r="FB3" s="224"/>
      <c r="FC3" s="21">
        <f aca="true" t="shared" si="78" ref="FC3:FC10">ROUND((EZ3*0.4+FA3*0.6),1)</f>
        <v>6</v>
      </c>
      <c r="FD3" s="22">
        <f aca="true" t="shared" si="79" ref="FD3:FD10">ROUND(MAX((EZ3*0.4+FA3*0.6),(EZ3*0.4+FB3*0.6)),1)</f>
        <v>6</v>
      </c>
      <c r="FE3" s="68" t="str">
        <f aca="true" t="shared" si="80" ref="FE3:FE10">IF(FD3&gt;=8.5,"A",IF(FD3&gt;=8,"B+",IF(FD3&gt;=7,"B",IF(FD3&gt;=6.5,"C+",IF(FD3&gt;=5.5,"C",IF(FD3&gt;=5,"D+",IF(FD3&gt;=4,"D","F")))))))</f>
        <v>C</v>
      </c>
      <c r="FF3" s="69">
        <f aca="true" t="shared" si="81" ref="FF3:FF10">IF(FE3="A",4,IF(FE3="B+",3.5,IF(FE3="B",3,IF(FE3="C+",2.5,IF(FE3="C",2,IF(FE3="D+",1.5,IF(FE3="D",1,0)))))))</f>
        <v>2</v>
      </c>
      <c r="FG3" s="69" t="str">
        <f aca="true" t="shared" si="82" ref="FG3:FG10">TEXT(FF3,"0.0")</f>
        <v>2.0</v>
      </c>
      <c r="FH3" s="70">
        <v>1</v>
      </c>
      <c r="FI3" s="71">
        <v>1</v>
      </c>
      <c r="FJ3" s="65">
        <v>7</v>
      </c>
      <c r="FK3" s="67">
        <v>7</v>
      </c>
      <c r="FL3" s="67"/>
      <c r="FM3" s="21">
        <f aca="true" t="shared" si="83" ref="FM3:FM15">ROUND((FJ3*0.4+FK3*0.6),1)</f>
        <v>7</v>
      </c>
      <c r="FN3" s="22">
        <f aca="true" t="shared" si="84" ref="FN3:FN15">ROUND(MAX((FJ3*0.4+FK3*0.6),(FJ3*0.4+FL3*0.6)),1)</f>
        <v>7</v>
      </c>
      <c r="FO3" s="68" t="str">
        <f aca="true" t="shared" si="85" ref="FO3:FO15">IF(FN3&gt;=8.5,"A",IF(FN3&gt;=8,"B+",IF(FN3&gt;=7,"B",IF(FN3&gt;=6.5,"C+",IF(FN3&gt;=5.5,"C",IF(FN3&gt;=5,"D+",IF(FN3&gt;=4,"D","F")))))))</f>
        <v>B</v>
      </c>
      <c r="FP3" s="69">
        <f aca="true" t="shared" si="86" ref="FP3:FP15">IF(FO3="A",4,IF(FO3="B+",3.5,IF(FO3="B",3,IF(FO3="C+",2.5,IF(FO3="C",2,IF(FO3="D+",1.5,IF(FO3="D",1,0)))))))</f>
        <v>3</v>
      </c>
      <c r="FQ3" s="69" t="str">
        <f aca="true" t="shared" si="87" ref="FQ3:FQ15">TEXT(FP3,"0.0")</f>
        <v>3.0</v>
      </c>
      <c r="FR3" s="70">
        <v>4</v>
      </c>
      <c r="FS3" s="71">
        <v>4</v>
      </c>
      <c r="FT3" s="50"/>
      <c r="FU3" s="27"/>
      <c r="FV3" s="27"/>
      <c r="FW3" s="27"/>
      <c r="FX3" s="27"/>
      <c r="FY3" s="27"/>
      <c r="FZ3" s="27"/>
      <c r="GA3" s="27"/>
      <c r="GB3" s="70">
        <v>5</v>
      </c>
      <c r="GC3" s="47"/>
      <c r="GD3" s="132">
        <f aca="true" t="shared" si="88" ref="GD3:GD15">DT3+ED3+EN3+EX3+FH3+FR3+GB3</f>
        <v>17</v>
      </c>
      <c r="GE3" s="133">
        <f aca="true" t="shared" si="89" ref="GE3:GE15">(DR3*DT3+EB3*ED3+EL3*EN3+EV3*EX3+FF3*FH3+FP3*FR3+FZ3*GB3)/GD3</f>
        <v>1.8529411764705883</v>
      </c>
      <c r="GF3" s="134" t="str">
        <f aca="true" t="shared" si="90" ref="GF3:GF15">TEXT(GE3,"0.00")</f>
        <v>1.85</v>
      </c>
      <c r="GG3" s="27"/>
      <c r="GH3" s="27"/>
      <c r="GI3" s="27"/>
      <c r="GJ3" s="27"/>
      <c r="GK3" s="27"/>
      <c r="GL3" s="27"/>
      <c r="GM3" s="27"/>
      <c r="GN3" s="47"/>
    </row>
    <row r="4" spans="1:196" s="12" customFormat="1" ht="21.75" customHeight="1">
      <c r="A4" s="7">
        <v>6</v>
      </c>
      <c r="B4" s="2" t="s">
        <v>20</v>
      </c>
      <c r="C4" s="36" t="s">
        <v>37</v>
      </c>
      <c r="D4" s="19" t="s">
        <v>15</v>
      </c>
      <c r="E4" s="20" t="s">
        <v>38</v>
      </c>
      <c r="F4" s="27"/>
      <c r="G4" s="37" t="s">
        <v>39</v>
      </c>
      <c r="H4" s="16" t="s">
        <v>12</v>
      </c>
      <c r="I4" s="45" t="s">
        <v>74</v>
      </c>
      <c r="J4" s="46">
        <v>7.7</v>
      </c>
      <c r="K4" s="68" t="str">
        <f t="shared" si="15"/>
        <v>B</v>
      </c>
      <c r="L4" s="69">
        <f t="shared" si="16"/>
        <v>3</v>
      </c>
      <c r="M4" s="90" t="str">
        <f t="shared" si="17"/>
        <v>3.0</v>
      </c>
      <c r="N4" s="46">
        <v>6.3</v>
      </c>
      <c r="O4" s="68" t="str">
        <f t="shared" si="18"/>
        <v>C</v>
      </c>
      <c r="P4" s="69">
        <f t="shared" si="19"/>
        <v>2</v>
      </c>
      <c r="Q4" s="90" t="str">
        <f t="shared" si="20"/>
        <v>2.0</v>
      </c>
      <c r="R4" s="46">
        <v>8.7</v>
      </c>
      <c r="S4" s="111">
        <v>6</v>
      </c>
      <c r="T4" s="111"/>
      <c r="U4" s="21">
        <f t="shared" si="21"/>
        <v>7.1</v>
      </c>
      <c r="V4" s="22">
        <f t="shared" si="22"/>
        <v>7.1</v>
      </c>
      <c r="W4" s="68" t="str">
        <f t="shared" si="23"/>
        <v>B</v>
      </c>
      <c r="X4" s="69">
        <f t="shared" si="24"/>
        <v>3</v>
      </c>
      <c r="Y4" s="69" t="str">
        <f t="shared" si="25"/>
        <v>3.0</v>
      </c>
      <c r="Z4" s="70">
        <v>2</v>
      </c>
      <c r="AA4" s="71">
        <v>2</v>
      </c>
      <c r="AB4" s="97">
        <v>7.7</v>
      </c>
      <c r="AC4" s="111">
        <v>5</v>
      </c>
      <c r="AD4" s="111"/>
      <c r="AE4" s="21">
        <f t="shared" si="26"/>
        <v>6.1</v>
      </c>
      <c r="AF4" s="22">
        <f t="shared" si="27"/>
        <v>6.1</v>
      </c>
      <c r="AG4" s="68" t="str">
        <f t="shared" si="28"/>
        <v>C</v>
      </c>
      <c r="AH4" s="69">
        <f t="shared" si="29"/>
        <v>2</v>
      </c>
      <c r="AI4" s="69" t="str">
        <f t="shared" si="30"/>
        <v>2.0</v>
      </c>
      <c r="AJ4" s="70">
        <v>2</v>
      </c>
      <c r="AK4" s="71">
        <v>2</v>
      </c>
      <c r="AL4" s="65">
        <v>6.6</v>
      </c>
      <c r="AM4" s="111">
        <v>3</v>
      </c>
      <c r="AN4" s="111"/>
      <c r="AO4" s="21">
        <f t="shared" si="31"/>
        <v>4.4</v>
      </c>
      <c r="AP4" s="22">
        <f t="shared" si="32"/>
        <v>4.4</v>
      </c>
      <c r="AQ4" s="68" t="str">
        <f t="shared" si="33"/>
        <v>D</v>
      </c>
      <c r="AR4" s="69">
        <f t="shared" si="34"/>
        <v>1</v>
      </c>
      <c r="AS4" s="69" t="str">
        <f t="shared" si="35"/>
        <v>1.0</v>
      </c>
      <c r="AT4" s="70">
        <v>3</v>
      </c>
      <c r="AU4" s="71">
        <v>3</v>
      </c>
      <c r="AV4" s="65">
        <v>7.7</v>
      </c>
      <c r="AW4" s="111">
        <v>5</v>
      </c>
      <c r="AX4" s="111"/>
      <c r="AY4" s="21">
        <f t="shared" si="36"/>
        <v>6.1</v>
      </c>
      <c r="AZ4" s="22">
        <f t="shared" si="37"/>
        <v>6.1</v>
      </c>
      <c r="BA4" s="68" t="str">
        <f t="shared" si="38"/>
        <v>C</v>
      </c>
      <c r="BB4" s="69">
        <f t="shared" si="39"/>
        <v>2</v>
      </c>
      <c r="BC4" s="69" t="str">
        <f t="shared" si="40"/>
        <v>2.0</v>
      </c>
      <c r="BD4" s="70">
        <v>2</v>
      </c>
      <c r="BE4" s="71">
        <v>2</v>
      </c>
      <c r="BF4" s="65">
        <v>8</v>
      </c>
      <c r="BG4" s="7">
        <v>8</v>
      </c>
      <c r="BH4" s="7"/>
      <c r="BI4" s="21">
        <f t="shared" si="41"/>
        <v>8</v>
      </c>
      <c r="BJ4" s="22">
        <f t="shared" si="42"/>
        <v>8</v>
      </c>
      <c r="BK4" s="68" t="str">
        <f t="shared" si="43"/>
        <v>B+</v>
      </c>
      <c r="BL4" s="69">
        <f t="shared" si="44"/>
        <v>3.5</v>
      </c>
      <c r="BM4" s="69" t="str">
        <f t="shared" si="45"/>
        <v>3.5</v>
      </c>
      <c r="BN4" s="70">
        <v>2</v>
      </c>
      <c r="BO4" s="71">
        <v>2</v>
      </c>
      <c r="BP4" s="65">
        <v>7.1</v>
      </c>
      <c r="BQ4" s="111">
        <v>8</v>
      </c>
      <c r="BR4" s="111"/>
      <c r="BS4" s="21">
        <f t="shared" si="46"/>
        <v>7.6</v>
      </c>
      <c r="BT4" s="22">
        <f t="shared" si="47"/>
        <v>7.6</v>
      </c>
      <c r="BU4" s="68" t="str">
        <f t="shared" si="48"/>
        <v>B</v>
      </c>
      <c r="BV4" s="69">
        <f t="shared" si="49"/>
        <v>3</v>
      </c>
      <c r="BW4" s="69" t="str">
        <f t="shared" si="50"/>
        <v>3.0</v>
      </c>
      <c r="BX4" s="70">
        <v>3</v>
      </c>
      <c r="BY4" s="71">
        <v>3</v>
      </c>
      <c r="BZ4" s="46">
        <v>7.3</v>
      </c>
      <c r="CA4" s="111">
        <v>6</v>
      </c>
      <c r="CB4" s="111"/>
      <c r="CC4" s="21">
        <f t="shared" si="51"/>
        <v>6.5</v>
      </c>
      <c r="CD4" s="22">
        <f t="shared" si="52"/>
        <v>6.5</v>
      </c>
      <c r="CE4" s="68" t="str">
        <f t="shared" si="53"/>
        <v>C+</v>
      </c>
      <c r="CF4" s="69">
        <f t="shared" si="54"/>
        <v>2.5</v>
      </c>
      <c r="CG4" s="69" t="str">
        <f t="shared" si="55"/>
        <v>2.5</v>
      </c>
      <c r="CH4" s="70">
        <v>3</v>
      </c>
      <c r="CI4" s="71">
        <v>3</v>
      </c>
      <c r="CJ4" s="122">
        <v>7</v>
      </c>
      <c r="CK4" s="111">
        <v>8</v>
      </c>
      <c r="CL4" s="111"/>
      <c r="CM4" s="21">
        <f t="shared" si="56"/>
        <v>7.6</v>
      </c>
      <c r="CN4" s="22">
        <f t="shared" si="57"/>
        <v>7.6</v>
      </c>
      <c r="CO4" s="68" t="str">
        <f t="shared" si="58"/>
        <v>B</v>
      </c>
      <c r="CP4" s="69">
        <f t="shared" si="59"/>
        <v>3</v>
      </c>
      <c r="CQ4" s="69" t="str">
        <f t="shared" si="60"/>
        <v>3.0</v>
      </c>
      <c r="CR4" s="70">
        <v>2</v>
      </c>
      <c r="CS4" s="71">
        <v>2</v>
      </c>
      <c r="CT4" s="65">
        <v>7.7</v>
      </c>
      <c r="CU4" s="111">
        <v>7</v>
      </c>
      <c r="CV4" s="111"/>
      <c r="CW4" s="21">
        <f t="shared" si="61"/>
        <v>7.3</v>
      </c>
      <c r="CX4" s="22">
        <f t="shared" si="62"/>
        <v>7.3</v>
      </c>
      <c r="CY4" s="68" t="str">
        <f t="shared" si="63"/>
        <v>B</v>
      </c>
      <c r="CZ4" s="69">
        <f t="shared" si="64"/>
        <v>3</v>
      </c>
      <c r="DA4" s="69" t="str">
        <f t="shared" si="65"/>
        <v>3.0</v>
      </c>
      <c r="DB4" s="70">
        <v>1</v>
      </c>
      <c r="DC4" s="71">
        <v>1</v>
      </c>
      <c r="DD4" s="132">
        <f t="shared" si="66"/>
        <v>20</v>
      </c>
      <c r="DE4" s="133">
        <f t="shared" si="67"/>
        <v>2.475</v>
      </c>
      <c r="DF4" s="134" t="str">
        <f t="shared" si="68"/>
        <v>2.48</v>
      </c>
      <c r="DG4" s="2" t="str">
        <f t="shared" si="69"/>
        <v>Lên lớp</v>
      </c>
      <c r="DH4" s="135">
        <f t="shared" si="70"/>
        <v>20</v>
      </c>
      <c r="DI4" s="136">
        <f t="shared" si="71"/>
        <v>2.475</v>
      </c>
      <c r="DJ4" s="2" t="str">
        <f t="shared" si="72"/>
        <v>Lên lớp</v>
      </c>
      <c r="DK4" s="157"/>
      <c r="DL4" s="65">
        <v>9</v>
      </c>
      <c r="DM4" s="111">
        <v>8</v>
      </c>
      <c r="DN4" s="111"/>
      <c r="DO4" s="21">
        <f t="shared" si="0"/>
        <v>8.4</v>
      </c>
      <c r="DP4" s="22">
        <f t="shared" si="1"/>
        <v>8.4</v>
      </c>
      <c r="DQ4" s="68" t="str">
        <f t="shared" si="2"/>
        <v>B+</v>
      </c>
      <c r="DR4" s="69">
        <f t="shared" si="3"/>
        <v>3.5</v>
      </c>
      <c r="DS4" s="69" t="str">
        <f t="shared" si="4"/>
        <v>3.5</v>
      </c>
      <c r="DT4" s="70">
        <v>2</v>
      </c>
      <c r="DU4" s="71">
        <v>2</v>
      </c>
      <c r="DV4" s="97">
        <v>8</v>
      </c>
      <c r="DW4" s="111">
        <v>8</v>
      </c>
      <c r="DX4" s="111"/>
      <c r="DY4" s="21">
        <f t="shared" si="5"/>
        <v>8</v>
      </c>
      <c r="DZ4" s="22">
        <f t="shared" si="6"/>
        <v>8</v>
      </c>
      <c r="EA4" s="68" t="str">
        <f t="shared" si="7"/>
        <v>B+</v>
      </c>
      <c r="EB4" s="69">
        <f t="shared" si="8"/>
        <v>3.5</v>
      </c>
      <c r="EC4" s="69" t="str">
        <f t="shared" si="9"/>
        <v>3.5</v>
      </c>
      <c r="ED4" s="70">
        <v>2</v>
      </c>
      <c r="EE4" s="71">
        <v>2</v>
      </c>
      <c r="EF4" s="97">
        <v>6.7</v>
      </c>
      <c r="EG4" s="67">
        <v>9</v>
      </c>
      <c r="EH4" s="67"/>
      <c r="EI4" s="21">
        <f t="shared" si="10"/>
        <v>8.1</v>
      </c>
      <c r="EJ4" s="22">
        <f t="shared" si="11"/>
        <v>8.1</v>
      </c>
      <c r="EK4" s="68" t="str">
        <f t="shared" si="12"/>
        <v>B+</v>
      </c>
      <c r="EL4" s="69">
        <f t="shared" si="13"/>
        <v>3.5</v>
      </c>
      <c r="EM4" s="69" t="str">
        <f t="shared" si="14"/>
        <v>3.5</v>
      </c>
      <c r="EN4" s="70">
        <v>2</v>
      </c>
      <c r="EO4" s="71">
        <v>2</v>
      </c>
      <c r="EP4" s="46">
        <v>5.7</v>
      </c>
      <c r="EQ4" s="224">
        <v>7</v>
      </c>
      <c r="ER4" s="224"/>
      <c r="ES4" s="21">
        <f t="shared" si="73"/>
        <v>6.5</v>
      </c>
      <c r="ET4" s="22">
        <f t="shared" si="74"/>
        <v>6.5</v>
      </c>
      <c r="EU4" s="68" t="str">
        <f t="shared" si="75"/>
        <v>C+</v>
      </c>
      <c r="EV4" s="69">
        <f t="shared" si="76"/>
        <v>2.5</v>
      </c>
      <c r="EW4" s="69" t="str">
        <f t="shared" si="77"/>
        <v>2.5</v>
      </c>
      <c r="EX4" s="70">
        <v>1</v>
      </c>
      <c r="EY4" s="71">
        <v>1</v>
      </c>
      <c r="EZ4" s="232">
        <v>7.4</v>
      </c>
      <c r="FA4" s="224">
        <v>6</v>
      </c>
      <c r="FB4" s="224"/>
      <c r="FC4" s="21">
        <f t="shared" si="78"/>
        <v>6.6</v>
      </c>
      <c r="FD4" s="22">
        <f t="shared" si="79"/>
        <v>6.6</v>
      </c>
      <c r="FE4" s="68" t="str">
        <f t="shared" si="80"/>
        <v>C+</v>
      </c>
      <c r="FF4" s="69">
        <f t="shared" si="81"/>
        <v>2.5</v>
      </c>
      <c r="FG4" s="69" t="str">
        <f t="shared" si="82"/>
        <v>2.5</v>
      </c>
      <c r="FH4" s="70">
        <v>1</v>
      </c>
      <c r="FI4" s="71">
        <v>1</v>
      </c>
      <c r="FJ4" s="65">
        <v>8</v>
      </c>
      <c r="FK4" s="67">
        <v>8</v>
      </c>
      <c r="FL4" s="67"/>
      <c r="FM4" s="21">
        <f t="shared" si="83"/>
        <v>8</v>
      </c>
      <c r="FN4" s="22">
        <f t="shared" si="84"/>
        <v>8</v>
      </c>
      <c r="FO4" s="68" t="str">
        <f t="shared" si="85"/>
        <v>B+</v>
      </c>
      <c r="FP4" s="69">
        <f t="shared" si="86"/>
        <v>3.5</v>
      </c>
      <c r="FQ4" s="69" t="str">
        <f t="shared" si="87"/>
        <v>3.5</v>
      </c>
      <c r="FR4" s="70">
        <v>4</v>
      </c>
      <c r="FS4" s="71">
        <v>4</v>
      </c>
      <c r="FT4" s="50"/>
      <c r="FU4" s="27"/>
      <c r="FV4" s="27"/>
      <c r="FW4" s="27"/>
      <c r="FX4" s="27"/>
      <c r="FY4" s="27"/>
      <c r="FZ4" s="27"/>
      <c r="GA4" s="27"/>
      <c r="GB4" s="70">
        <v>5</v>
      </c>
      <c r="GC4" s="47"/>
      <c r="GD4" s="132">
        <f t="shared" si="88"/>
        <v>17</v>
      </c>
      <c r="GE4" s="133">
        <f t="shared" si="89"/>
        <v>2.3529411764705883</v>
      </c>
      <c r="GF4" s="134" t="str">
        <f t="shared" si="90"/>
        <v>2.35</v>
      </c>
      <c r="GG4" s="27"/>
      <c r="GH4" s="27"/>
      <c r="GI4" s="27"/>
      <c r="GJ4" s="27"/>
      <c r="GK4" s="27"/>
      <c r="GL4" s="27"/>
      <c r="GM4" s="27"/>
      <c r="GN4" s="47"/>
    </row>
    <row r="5" spans="1:196" s="12" customFormat="1" ht="21.75" customHeight="1">
      <c r="A5" s="7">
        <v>7</v>
      </c>
      <c r="B5" s="2" t="s">
        <v>20</v>
      </c>
      <c r="C5" s="36" t="s">
        <v>40</v>
      </c>
      <c r="D5" s="19" t="s">
        <v>41</v>
      </c>
      <c r="E5" s="20" t="s">
        <v>42</v>
      </c>
      <c r="F5" s="27"/>
      <c r="G5" s="37" t="s">
        <v>43</v>
      </c>
      <c r="H5" s="16" t="s">
        <v>12</v>
      </c>
      <c r="I5" s="45" t="s">
        <v>75</v>
      </c>
      <c r="J5" s="46">
        <v>6.7</v>
      </c>
      <c r="K5" s="68" t="str">
        <f t="shared" si="15"/>
        <v>C+</v>
      </c>
      <c r="L5" s="69">
        <f t="shared" si="16"/>
        <v>2.5</v>
      </c>
      <c r="M5" s="90" t="str">
        <f t="shared" si="17"/>
        <v>2.5</v>
      </c>
      <c r="N5" s="46">
        <v>6</v>
      </c>
      <c r="O5" s="68" t="str">
        <f t="shared" si="18"/>
        <v>C</v>
      </c>
      <c r="P5" s="69">
        <f t="shared" si="19"/>
        <v>2</v>
      </c>
      <c r="Q5" s="90" t="str">
        <f t="shared" si="20"/>
        <v>2.0</v>
      </c>
      <c r="R5" s="46">
        <v>7</v>
      </c>
      <c r="S5" s="111">
        <v>8</v>
      </c>
      <c r="T5" s="111"/>
      <c r="U5" s="21">
        <f t="shared" si="21"/>
        <v>7.6</v>
      </c>
      <c r="V5" s="22">
        <f t="shared" si="22"/>
        <v>7.6</v>
      </c>
      <c r="W5" s="68" t="str">
        <f t="shared" si="23"/>
        <v>B</v>
      </c>
      <c r="X5" s="69">
        <f t="shared" si="24"/>
        <v>3</v>
      </c>
      <c r="Y5" s="69" t="str">
        <f t="shared" si="25"/>
        <v>3.0</v>
      </c>
      <c r="Z5" s="70">
        <v>2</v>
      </c>
      <c r="AA5" s="71">
        <v>2</v>
      </c>
      <c r="AB5" s="97">
        <v>7.3</v>
      </c>
      <c r="AC5" s="111">
        <v>5</v>
      </c>
      <c r="AD5" s="111"/>
      <c r="AE5" s="21">
        <f t="shared" si="26"/>
        <v>5.9</v>
      </c>
      <c r="AF5" s="22">
        <f t="shared" si="27"/>
        <v>5.9</v>
      </c>
      <c r="AG5" s="68" t="str">
        <f t="shared" si="28"/>
        <v>C</v>
      </c>
      <c r="AH5" s="69">
        <f t="shared" si="29"/>
        <v>2</v>
      </c>
      <c r="AI5" s="69" t="str">
        <f t="shared" si="30"/>
        <v>2.0</v>
      </c>
      <c r="AJ5" s="70">
        <v>2</v>
      </c>
      <c r="AK5" s="71">
        <v>2</v>
      </c>
      <c r="AL5" s="65">
        <v>7.3</v>
      </c>
      <c r="AM5" s="111">
        <v>4</v>
      </c>
      <c r="AN5" s="111"/>
      <c r="AO5" s="21">
        <f t="shared" si="31"/>
        <v>5.3</v>
      </c>
      <c r="AP5" s="22">
        <f t="shared" si="32"/>
        <v>5.3</v>
      </c>
      <c r="AQ5" s="68" t="str">
        <f t="shared" si="33"/>
        <v>D+</v>
      </c>
      <c r="AR5" s="69">
        <f t="shared" si="34"/>
        <v>1.5</v>
      </c>
      <c r="AS5" s="69" t="str">
        <f t="shared" si="35"/>
        <v>1.5</v>
      </c>
      <c r="AT5" s="70">
        <v>3</v>
      </c>
      <c r="AU5" s="71">
        <v>3</v>
      </c>
      <c r="AV5" s="65">
        <v>7.7</v>
      </c>
      <c r="AW5" s="118"/>
      <c r="AX5" s="111">
        <v>5</v>
      </c>
      <c r="AY5" s="21">
        <f t="shared" si="36"/>
        <v>3.1</v>
      </c>
      <c r="AZ5" s="22">
        <f t="shared" si="37"/>
        <v>6.1</v>
      </c>
      <c r="BA5" s="68" t="str">
        <f t="shared" si="38"/>
        <v>C</v>
      </c>
      <c r="BB5" s="69">
        <f t="shared" si="39"/>
        <v>2</v>
      </c>
      <c r="BC5" s="69" t="str">
        <f t="shared" si="40"/>
        <v>2.0</v>
      </c>
      <c r="BD5" s="70">
        <v>2</v>
      </c>
      <c r="BE5" s="71">
        <v>2</v>
      </c>
      <c r="BF5" s="65">
        <v>8</v>
      </c>
      <c r="BG5" s="7">
        <v>9</v>
      </c>
      <c r="BH5" s="7"/>
      <c r="BI5" s="21">
        <f t="shared" si="41"/>
        <v>8.6</v>
      </c>
      <c r="BJ5" s="22">
        <f t="shared" si="42"/>
        <v>8.6</v>
      </c>
      <c r="BK5" s="68" t="str">
        <f t="shared" si="43"/>
        <v>A</v>
      </c>
      <c r="BL5" s="69">
        <f t="shared" si="44"/>
        <v>4</v>
      </c>
      <c r="BM5" s="69" t="str">
        <f t="shared" si="45"/>
        <v>4.0</v>
      </c>
      <c r="BN5" s="70">
        <v>2</v>
      </c>
      <c r="BO5" s="71">
        <v>2</v>
      </c>
      <c r="BP5" s="65">
        <v>7.6</v>
      </c>
      <c r="BQ5" s="111">
        <v>7</v>
      </c>
      <c r="BR5" s="111"/>
      <c r="BS5" s="21">
        <f t="shared" si="46"/>
        <v>7.2</v>
      </c>
      <c r="BT5" s="22">
        <f t="shared" si="47"/>
        <v>7.2</v>
      </c>
      <c r="BU5" s="68" t="str">
        <f t="shared" si="48"/>
        <v>B</v>
      </c>
      <c r="BV5" s="69">
        <f t="shared" si="49"/>
        <v>3</v>
      </c>
      <c r="BW5" s="69" t="str">
        <f t="shared" si="50"/>
        <v>3.0</v>
      </c>
      <c r="BX5" s="70">
        <v>3</v>
      </c>
      <c r="BY5" s="71">
        <v>3</v>
      </c>
      <c r="BZ5" s="46">
        <v>6.4</v>
      </c>
      <c r="CA5" s="111">
        <v>8</v>
      </c>
      <c r="CB5" s="111"/>
      <c r="CC5" s="21">
        <f t="shared" si="51"/>
        <v>7.4</v>
      </c>
      <c r="CD5" s="22">
        <f t="shared" si="52"/>
        <v>7.4</v>
      </c>
      <c r="CE5" s="68" t="str">
        <f t="shared" si="53"/>
        <v>B</v>
      </c>
      <c r="CF5" s="69">
        <f t="shared" si="54"/>
        <v>3</v>
      </c>
      <c r="CG5" s="69" t="str">
        <f t="shared" si="55"/>
        <v>3.0</v>
      </c>
      <c r="CH5" s="70">
        <v>3</v>
      </c>
      <c r="CI5" s="71">
        <v>3</v>
      </c>
      <c r="CJ5" s="122">
        <v>7</v>
      </c>
      <c r="CK5" s="111">
        <v>8</v>
      </c>
      <c r="CL5" s="111"/>
      <c r="CM5" s="21">
        <f t="shared" si="56"/>
        <v>7.6</v>
      </c>
      <c r="CN5" s="22">
        <f t="shared" si="57"/>
        <v>7.6</v>
      </c>
      <c r="CO5" s="68" t="str">
        <f t="shared" si="58"/>
        <v>B</v>
      </c>
      <c r="CP5" s="69">
        <f t="shared" si="59"/>
        <v>3</v>
      </c>
      <c r="CQ5" s="69" t="str">
        <f t="shared" si="60"/>
        <v>3.0</v>
      </c>
      <c r="CR5" s="70">
        <v>2</v>
      </c>
      <c r="CS5" s="71">
        <v>2</v>
      </c>
      <c r="CT5" s="65">
        <v>7.3</v>
      </c>
      <c r="CU5" s="111">
        <v>7</v>
      </c>
      <c r="CV5" s="111"/>
      <c r="CW5" s="21">
        <f t="shared" si="61"/>
        <v>7.1</v>
      </c>
      <c r="CX5" s="22">
        <f t="shared" si="62"/>
        <v>7.1</v>
      </c>
      <c r="CY5" s="68" t="str">
        <f t="shared" si="63"/>
        <v>B</v>
      </c>
      <c r="CZ5" s="69">
        <f t="shared" si="64"/>
        <v>3</v>
      </c>
      <c r="DA5" s="69" t="str">
        <f t="shared" si="65"/>
        <v>3.0</v>
      </c>
      <c r="DB5" s="70">
        <v>1</v>
      </c>
      <c r="DC5" s="71">
        <v>1</v>
      </c>
      <c r="DD5" s="132">
        <f t="shared" si="66"/>
        <v>20</v>
      </c>
      <c r="DE5" s="133">
        <f t="shared" si="67"/>
        <v>2.675</v>
      </c>
      <c r="DF5" s="134" t="str">
        <f t="shared" si="68"/>
        <v>2.68</v>
      </c>
      <c r="DG5" s="2" t="str">
        <f t="shared" si="69"/>
        <v>Lên lớp</v>
      </c>
      <c r="DH5" s="135">
        <f t="shared" si="70"/>
        <v>20</v>
      </c>
      <c r="DI5" s="136">
        <f t="shared" si="71"/>
        <v>2.675</v>
      </c>
      <c r="DJ5" s="2" t="str">
        <f t="shared" si="72"/>
        <v>Lên lớp</v>
      </c>
      <c r="DK5" s="157"/>
      <c r="DL5" s="65">
        <v>8</v>
      </c>
      <c r="DM5" s="111">
        <v>6</v>
      </c>
      <c r="DN5" s="111"/>
      <c r="DO5" s="21">
        <f t="shared" si="0"/>
        <v>6.8</v>
      </c>
      <c r="DP5" s="22">
        <f t="shared" si="1"/>
        <v>6.8</v>
      </c>
      <c r="DQ5" s="68" t="str">
        <f t="shared" si="2"/>
        <v>C+</v>
      </c>
      <c r="DR5" s="69">
        <f t="shared" si="3"/>
        <v>2.5</v>
      </c>
      <c r="DS5" s="69" t="str">
        <f t="shared" si="4"/>
        <v>2.5</v>
      </c>
      <c r="DT5" s="70">
        <v>2</v>
      </c>
      <c r="DU5" s="71">
        <v>2</v>
      </c>
      <c r="DV5" s="97">
        <v>7</v>
      </c>
      <c r="DW5" s="111">
        <v>9</v>
      </c>
      <c r="DX5" s="111"/>
      <c r="DY5" s="21">
        <f t="shared" si="5"/>
        <v>8.2</v>
      </c>
      <c r="DZ5" s="22">
        <f t="shared" si="6"/>
        <v>8.2</v>
      </c>
      <c r="EA5" s="68" t="str">
        <f t="shared" si="7"/>
        <v>B+</v>
      </c>
      <c r="EB5" s="69">
        <f t="shared" si="8"/>
        <v>3.5</v>
      </c>
      <c r="EC5" s="69" t="str">
        <f t="shared" si="9"/>
        <v>3.5</v>
      </c>
      <c r="ED5" s="70">
        <v>2</v>
      </c>
      <c r="EE5" s="71">
        <v>2</v>
      </c>
      <c r="EF5" s="97">
        <v>7</v>
      </c>
      <c r="EG5" s="67">
        <v>7</v>
      </c>
      <c r="EH5" s="67"/>
      <c r="EI5" s="21">
        <f t="shared" si="10"/>
        <v>7</v>
      </c>
      <c r="EJ5" s="22">
        <f t="shared" si="11"/>
        <v>7</v>
      </c>
      <c r="EK5" s="68" t="str">
        <f t="shared" si="12"/>
        <v>B</v>
      </c>
      <c r="EL5" s="69">
        <f t="shared" si="13"/>
        <v>3</v>
      </c>
      <c r="EM5" s="69" t="str">
        <f t="shared" si="14"/>
        <v>3.0</v>
      </c>
      <c r="EN5" s="70">
        <v>2</v>
      </c>
      <c r="EO5" s="71">
        <v>2</v>
      </c>
      <c r="EP5" s="46">
        <v>6.7</v>
      </c>
      <c r="EQ5" s="224">
        <v>6</v>
      </c>
      <c r="ER5" s="224"/>
      <c r="ES5" s="21">
        <f t="shared" si="73"/>
        <v>6.3</v>
      </c>
      <c r="ET5" s="22">
        <f t="shared" si="74"/>
        <v>6.3</v>
      </c>
      <c r="EU5" s="68" t="str">
        <f t="shared" si="75"/>
        <v>C</v>
      </c>
      <c r="EV5" s="69">
        <f t="shared" si="76"/>
        <v>2</v>
      </c>
      <c r="EW5" s="69" t="str">
        <f t="shared" si="77"/>
        <v>2.0</v>
      </c>
      <c r="EX5" s="70">
        <v>1</v>
      </c>
      <c r="EY5" s="71">
        <v>1</v>
      </c>
      <c r="EZ5" s="232">
        <v>6.1</v>
      </c>
      <c r="FA5" s="224">
        <v>5</v>
      </c>
      <c r="FB5" s="224"/>
      <c r="FC5" s="21">
        <f t="shared" si="78"/>
        <v>5.4</v>
      </c>
      <c r="FD5" s="22">
        <f t="shared" si="79"/>
        <v>5.4</v>
      </c>
      <c r="FE5" s="68" t="str">
        <f t="shared" si="80"/>
        <v>D+</v>
      </c>
      <c r="FF5" s="69">
        <f t="shared" si="81"/>
        <v>1.5</v>
      </c>
      <c r="FG5" s="69" t="str">
        <f t="shared" si="82"/>
        <v>1.5</v>
      </c>
      <c r="FH5" s="70">
        <v>1</v>
      </c>
      <c r="FI5" s="71">
        <v>1</v>
      </c>
      <c r="FJ5" s="65">
        <v>7</v>
      </c>
      <c r="FK5" s="67">
        <v>7</v>
      </c>
      <c r="FL5" s="67"/>
      <c r="FM5" s="21">
        <f t="shared" si="83"/>
        <v>7</v>
      </c>
      <c r="FN5" s="22">
        <f t="shared" si="84"/>
        <v>7</v>
      </c>
      <c r="FO5" s="68" t="str">
        <f t="shared" si="85"/>
        <v>B</v>
      </c>
      <c r="FP5" s="69">
        <f t="shared" si="86"/>
        <v>3</v>
      </c>
      <c r="FQ5" s="69" t="str">
        <f t="shared" si="87"/>
        <v>3.0</v>
      </c>
      <c r="FR5" s="70">
        <v>4</v>
      </c>
      <c r="FS5" s="71">
        <v>4</v>
      </c>
      <c r="FT5" s="50"/>
      <c r="FU5" s="27"/>
      <c r="FV5" s="27"/>
      <c r="FW5" s="27"/>
      <c r="FX5" s="27"/>
      <c r="FY5" s="27"/>
      <c r="FZ5" s="27"/>
      <c r="GA5" s="27"/>
      <c r="GB5" s="70">
        <v>5</v>
      </c>
      <c r="GC5" s="47"/>
      <c r="GD5" s="132">
        <f t="shared" si="88"/>
        <v>17</v>
      </c>
      <c r="GE5" s="133">
        <f t="shared" si="89"/>
        <v>1.9705882352941178</v>
      </c>
      <c r="GF5" s="134" t="str">
        <f t="shared" si="90"/>
        <v>1.97</v>
      </c>
      <c r="GG5" s="27"/>
      <c r="GH5" s="27"/>
      <c r="GI5" s="27"/>
      <c r="GJ5" s="27"/>
      <c r="GK5" s="27"/>
      <c r="GL5" s="27"/>
      <c r="GM5" s="27"/>
      <c r="GN5" s="47"/>
    </row>
    <row r="6" spans="1:196" s="12" customFormat="1" ht="21.75" customHeight="1">
      <c r="A6" s="7">
        <v>8</v>
      </c>
      <c r="B6" s="2" t="s">
        <v>20</v>
      </c>
      <c r="C6" s="36" t="s">
        <v>44</v>
      </c>
      <c r="D6" s="19" t="s">
        <v>45</v>
      </c>
      <c r="E6" s="20" t="s">
        <v>14</v>
      </c>
      <c r="F6" s="27"/>
      <c r="G6" s="37" t="s">
        <v>46</v>
      </c>
      <c r="H6" s="16" t="s">
        <v>12</v>
      </c>
      <c r="I6" s="45" t="s">
        <v>76</v>
      </c>
      <c r="J6" s="46">
        <v>6</v>
      </c>
      <c r="K6" s="68" t="str">
        <f t="shared" si="15"/>
        <v>C</v>
      </c>
      <c r="L6" s="69">
        <f t="shared" si="16"/>
        <v>2</v>
      </c>
      <c r="M6" s="90" t="str">
        <f t="shared" si="17"/>
        <v>2.0</v>
      </c>
      <c r="N6" s="46">
        <v>7.7</v>
      </c>
      <c r="O6" s="68" t="str">
        <f t="shared" si="18"/>
        <v>B</v>
      </c>
      <c r="P6" s="69">
        <f t="shared" si="19"/>
        <v>3</v>
      </c>
      <c r="Q6" s="90" t="str">
        <f t="shared" si="20"/>
        <v>3.0</v>
      </c>
      <c r="R6" s="46">
        <v>7</v>
      </c>
      <c r="S6" s="111">
        <v>6</v>
      </c>
      <c r="T6" s="111"/>
      <c r="U6" s="21">
        <f t="shared" si="21"/>
        <v>6.4</v>
      </c>
      <c r="V6" s="22">
        <f t="shared" si="22"/>
        <v>6.4</v>
      </c>
      <c r="W6" s="68" t="str">
        <f t="shared" si="23"/>
        <v>C</v>
      </c>
      <c r="X6" s="69">
        <f t="shared" si="24"/>
        <v>2</v>
      </c>
      <c r="Y6" s="69" t="str">
        <f t="shared" si="25"/>
        <v>2.0</v>
      </c>
      <c r="Z6" s="70">
        <v>2</v>
      </c>
      <c r="AA6" s="71">
        <v>2</v>
      </c>
      <c r="AB6" s="97">
        <v>6</v>
      </c>
      <c r="AC6" s="111">
        <v>5</v>
      </c>
      <c r="AD6" s="111"/>
      <c r="AE6" s="21">
        <f t="shared" si="26"/>
        <v>5.4</v>
      </c>
      <c r="AF6" s="22">
        <f t="shared" si="27"/>
        <v>5.4</v>
      </c>
      <c r="AG6" s="68" t="str">
        <f t="shared" si="28"/>
        <v>D+</v>
      </c>
      <c r="AH6" s="69">
        <f t="shared" si="29"/>
        <v>1.5</v>
      </c>
      <c r="AI6" s="69" t="str">
        <f t="shared" si="30"/>
        <v>1.5</v>
      </c>
      <c r="AJ6" s="70">
        <v>2</v>
      </c>
      <c r="AK6" s="71">
        <v>2</v>
      </c>
      <c r="AL6" s="65">
        <v>6.3</v>
      </c>
      <c r="AM6" s="111">
        <v>5</v>
      </c>
      <c r="AN6" s="111"/>
      <c r="AO6" s="21">
        <f t="shared" si="31"/>
        <v>5.5</v>
      </c>
      <c r="AP6" s="22">
        <f t="shared" si="32"/>
        <v>5.5</v>
      </c>
      <c r="AQ6" s="68" t="str">
        <f t="shared" si="33"/>
        <v>C</v>
      </c>
      <c r="AR6" s="69">
        <f t="shared" si="34"/>
        <v>2</v>
      </c>
      <c r="AS6" s="69" t="str">
        <f t="shared" si="35"/>
        <v>2.0</v>
      </c>
      <c r="AT6" s="70">
        <v>3</v>
      </c>
      <c r="AU6" s="71">
        <v>3</v>
      </c>
      <c r="AV6" s="65">
        <v>5.3</v>
      </c>
      <c r="AW6" s="111">
        <v>5</v>
      </c>
      <c r="AX6" s="111"/>
      <c r="AY6" s="21">
        <f t="shared" si="36"/>
        <v>5.1</v>
      </c>
      <c r="AZ6" s="22">
        <f t="shared" si="37"/>
        <v>5.1</v>
      </c>
      <c r="BA6" s="68" t="str">
        <f t="shared" si="38"/>
        <v>D+</v>
      </c>
      <c r="BB6" s="69">
        <f t="shared" si="39"/>
        <v>1.5</v>
      </c>
      <c r="BC6" s="69" t="str">
        <f t="shared" si="40"/>
        <v>1.5</v>
      </c>
      <c r="BD6" s="70">
        <v>2</v>
      </c>
      <c r="BE6" s="71">
        <v>2</v>
      </c>
      <c r="BF6" s="65">
        <v>7.6</v>
      </c>
      <c r="BG6" s="120"/>
      <c r="BH6" s="7">
        <v>8</v>
      </c>
      <c r="BI6" s="21">
        <f t="shared" si="41"/>
        <v>3</v>
      </c>
      <c r="BJ6" s="22">
        <f t="shared" si="42"/>
        <v>7.8</v>
      </c>
      <c r="BK6" s="68" t="str">
        <f t="shared" si="43"/>
        <v>B</v>
      </c>
      <c r="BL6" s="69">
        <f t="shared" si="44"/>
        <v>3</v>
      </c>
      <c r="BM6" s="69" t="str">
        <f t="shared" si="45"/>
        <v>3.0</v>
      </c>
      <c r="BN6" s="70">
        <v>2</v>
      </c>
      <c r="BO6" s="71">
        <v>2</v>
      </c>
      <c r="BP6" s="65">
        <v>5.7</v>
      </c>
      <c r="BQ6" s="111">
        <v>8</v>
      </c>
      <c r="BR6" s="111"/>
      <c r="BS6" s="21">
        <f t="shared" si="46"/>
        <v>7.1</v>
      </c>
      <c r="BT6" s="22">
        <f t="shared" si="47"/>
        <v>7.1</v>
      </c>
      <c r="BU6" s="68" t="str">
        <f t="shared" si="48"/>
        <v>B</v>
      </c>
      <c r="BV6" s="69">
        <f t="shared" si="49"/>
        <v>3</v>
      </c>
      <c r="BW6" s="69" t="str">
        <f t="shared" si="50"/>
        <v>3.0</v>
      </c>
      <c r="BX6" s="70">
        <v>3</v>
      </c>
      <c r="BY6" s="71">
        <v>3</v>
      </c>
      <c r="BZ6" s="46">
        <v>6.7</v>
      </c>
      <c r="CA6" s="111">
        <v>8</v>
      </c>
      <c r="CB6" s="111"/>
      <c r="CC6" s="21">
        <f t="shared" si="51"/>
        <v>7.5</v>
      </c>
      <c r="CD6" s="22">
        <f t="shared" si="52"/>
        <v>7.5</v>
      </c>
      <c r="CE6" s="68" t="str">
        <f t="shared" si="53"/>
        <v>B</v>
      </c>
      <c r="CF6" s="69">
        <f t="shared" si="54"/>
        <v>3</v>
      </c>
      <c r="CG6" s="69" t="str">
        <f t="shared" si="55"/>
        <v>3.0</v>
      </c>
      <c r="CH6" s="70">
        <v>3</v>
      </c>
      <c r="CI6" s="71">
        <v>3</v>
      </c>
      <c r="CJ6" s="122">
        <v>6</v>
      </c>
      <c r="CK6" s="111">
        <v>7</v>
      </c>
      <c r="CL6" s="111"/>
      <c r="CM6" s="21">
        <f t="shared" si="56"/>
        <v>6.6</v>
      </c>
      <c r="CN6" s="22">
        <f t="shared" si="57"/>
        <v>6.6</v>
      </c>
      <c r="CO6" s="68" t="str">
        <f t="shared" si="58"/>
        <v>C+</v>
      </c>
      <c r="CP6" s="69">
        <f t="shared" si="59"/>
        <v>2.5</v>
      </c>
      <c r="CQ6" s="69" t="str">
        <f t="shared" si="60"/>
        <v>2.5</v>
      </c>
      <c r="CR6" s="70">
        <v>2</v>
      </c>
      <c r="CS6" s="71">
        <v>2</v>
      </c>
      <c r="CT6" s="65">
        <v>7.7</v>
      </c>
      <c r="CU6" s="111">
        <v>7</v>
      </c>
      <c r="CV6" s="111"/>
      <c r="CW6" s="21">
        <f t="shared" si="61"/>
        <v>7.3</v>
      </c>
      <c r="CX6" s="22">
        <f t="shared" si="62"/>
        <v>7.3</v>
      </c>
      <c r="CY6" s="68" t="str">
        <f t="shared" si="63"/>
        <v>B</v>
      </c>
      <c r="CZ6" s="69">
        <f t="shared" si="64"/>
        <v>3</v>
      </c>
      <c r="DA6" s="69" t="str">
        <f t="shared" si="65"/>
        <v>3.0</v>
      </c>
      <c r="DB6" s="70">
        <v>1</v>
      </c>
      <c r="DC6" s="71">
        <v>1</v>
      </c>
      <c r="DD6" s="132">
        <f t="shared" si="66"/>
        <v>20</v>
      </c>
      <c r="DE6" s="133">
        <f t="shared" si="67"/>
        <v>2.4</v>
      </c>
      <c r="DF6" s="134" t="str">
        <f t="shared" si="68"/>
        <v>2.40</v>
      </c>
      <c r="DG6" s="2" t="str">
        <f t="shared" si="69"/>
        <v>Lên lớp</v>
      </c>
      <c r="DH6" s="135">
        <f t="shared" si="70"/>
        <v>20</v>
      </c>
      <c r="DI6" s="136">
        <f t="shared" si="71"/>
        <v>2.4</v>
      </c>
      <c r="DJ6" s="2" t="str">
        <f t="shared" si="72"/>
        <v>Lên lớp</v>
      </c>
      <c r="DK6" s="157"/>
      <c r="DL6" s="65">
        <v>6.7</v>
      </c>
      <c r="DM6" s="111">
        <v>7</v>
      </c>
      <c r="DN6" s="111"/>
      <c r="DO6" s="21">
        <f t="shared" si="0"/>
        <v>6.9</v>
      </c>
      <c r="DP6" s="22">
        <f t="shared" si="1"/>
        <v>6.9</v>
      </c>
      <c r="DQ6" s="68" t="str">
        <f t="shared" si="2"/>
        <v>C+</v>
      </c>
      <c r="DR6" s="69">
        <f t="shared" si="3"/>
        <v>2.5</v>
      </c>
      <c r="DS6" s="69" t="str">
        <f t="shared" si="4"/>
        <v>2.5</v>
      </c>
      <c r="DT6" s="70">
        <v>2</v>
      </c>
      <c r="DU6" s="71">
        <v>2</v>
      </c>
      <c r="DV6" s="97">
        <v>7.3</v>
      </c>
      <c r="DW6" s="111">
        <v>8</v>
      </c>
      <c r="DX6" s="111"/>
      <c r="DY6" s="21">
        <f t="shared" si="5"/>
        <v>7.7</v>
      </c>
      <c r="DZ6" s="22">
        <f t="shared" si="6"/>
        <v>7.7</v>
      </c>
      <c r="EA6" s="68" t="str">
        <f t="shared" si="7"/>
        <v>B</v>
      </c>
      <c r="EB6" s="69">
        <f t="shared" si="8"/>
        <v>3</v>
      </c>
      <c r="EC6" s="69" t="str">
        <f t="shared" si="9"/>
        <v>3.0</v>
      </c>
      <c r="ED6" s="70">
        <v>2</v>
      </c>
      <c r="EE6" s="71">
        <v>2</v>
      </c>
      <c r="EF6" s="97">
        <v>7</v>
      </c>
      <c r="EG6" s="67">
        <v>7</v>
      </c>
      <c r="EH6" s="67"/>
      <c r="EI6" s="21">
        <f t="shared" si="10"/>
        <v>7</v>
      </c>
      <c r="EJ6" s="22">
        <f t="shared" si="11"/>
        <v>7</v>
      </c>
      <c r="EK6" s="68" t="str">
        <f t="shared" si="12"/>
        <v>B</v>
      </c>
      <c r="EL6" s="69">
        <f t="shared" si="13"/>
        <v>3</v>
      </c>
      <c r="EM6" s="69" t="str">
        <f t="shared" si="14"/>
        <v>3.0</v>
      </c>
      <c r="EN6" s="70">
        <v>2</v>
      </c>
      <c r="EO6" s="71">
        <v>2</v>
      </c>
      <c r="EP6" s="46">
        <v>6</v>
      </c>
      <c r="EQ6" s="224">
        <v>0</v>
      </c>
      <c r="ER6" s="224">
        <v>7</v>
      </c>
      <c r="ES6" s="21">
        <f t="shared" si="73"/>
        <v>2.4</v>
      </c>
      <c r="ET6" s="22">
        <f t="shared" si="74"/>
        <v>6.6</v>
      </c>
      <c r="EU6" s="68" t="str">
        <f t="shared" si="75"/>
        <v>C+</v>
      </c>
      <c r="EV6" s="69">
        <f t="shared" si="76"/>
        <v>2.5</v>
      </c>
      <c r="EW6" s="69" t="str">
        <f t="shared" si="77"/>
        <v>2.5</v>
      </c>
      <c r="EX6" s="70">
        <v>1</v>
      </c>
      <c r="EY6" s="71">
        <v>1</v>
      </c>
      <c r="EZ6" s="232">
        <v>7.9</v>
      </c>
      <c r="FA6" s="235"/>
      <c r="FB6" s="224">
        <v>6</v>
      </c>
      <c r="FC6" s="21">
        <f t="shared" si="78"/>
        <v>3.2</v>
      </c>
      <c r="FD6" s="22">
        <f t="shared" si="79"/>
        <v>6.8</v>
      </c>
      <c r="FE6" s="68" t="str">
        <f t="shared" si="80"/>
        <v>C+</v>
      </c>
      <c r="FF6" s="69">
        <f t="shared" si="81"/>
        <v>2.5</v>
      </c>
      <c r="FG6" s="69" t="str">
        <f t="shared" si="82"/>
        <v>2.5</v>
      </c>
      <c r="FH6" s="70">
        <v>1</v>
      </c>
      <c r="FI6" s="71">
        <v>1</v>
      </c>
      <c r="FJ6" s="65">
        <v>7</v>
      </c>
      <c r="FK6" s="67">
        <v>7</v>
      </c>
      <c r="FL6" s="67"/>
      <c r="FM6" s="21">
        <f t="shared" si="83"/>
        <v>7</v>
      </c>
      <c r="FN6" s="22">
        <f t="shared" si="84"/>
        <v>7</v>
      </c>
      <c r="FO6" s="68" t="str">
        <f t="shared" si="85"/>
        <v>B</v>
      </c>
      <c r="FP6" s="69">
        <f t="shared" si="86"/>
        <v>3</v>
      </c>
      <c r="FQ6" s="69" t="str">
        <f t="shared" si="87"/>
        <v>3.0</v>
      </c>
      <c r="FR6" s="70">
        <v>4</v>
      </c>
      <c r="FS6" s="71">
        <v>4</v>
      </c>
      <c r="FT6" s="50"/>
      <c r="FU6" s="27"/>
      <c r="FV6" s="27"/>
      <c r="FW6" s="27"/>
      <c r="FX6" s="27"/>
      <c r="FY6" s="27"/>
      <c r="FZ6" s="27"/>
      <c r="GA6" s="27"/>
      <c r="GB6" s="70">
        <v>5</v>
      </c>
      <c r="GC6" s="47"/>
      <c r="GD6" s="132">
        <f t="shared" si="88"/>
        <v>17</v>
      </c>
      <c r="GE6" s="133">
        <f t="shared" si="89"/>
        <v>2</v>
      </c>
      <c r="GF6" s="134" t="str">
        <f t="shared" si="90"/>
        <v>2.00</v>
      </c>
      <c r="GG6" s="27"/>
      <c r="GH6" s="27"/>
      <c r="GI6" s="27"/>
      <c r="GJ6" s="27"/>
      <c r="GK6" s="27"/>
      <c r="GL6" s="27"/>
      <c r="GM6" s="27"/>
      <c r="GN6" s="47"/>
    </row>
    <row r="7" spans="1:196" s="12" customFormat="1" ht="21.75" customHeight="1">
      <c r="A7" s="7">
        <v>9</v>
      </c>
      <c r="B7" s="2" t="s">
        <v>20</v>
      </c>
      <c r="C7" s="36" t="s">
        <v>47</v>
      </c>
      <c r="D7" s="19" t="s">
        <v>15</v>
      </c>
      <c r="E7" s="20" t="s">
        <v>48</v>
      </c>
      <c r="F7" s="27"/>
      <c r="G7" s="37" t="s">
        <v>49</v>
      </c>
      <c r="H7" s="16" t="s">
        <v>12</v>
      </c>
      <c r="I7" s="45" t="s">
        <v>77</v>
      </c>
      <c r="J7" s="46">
        <v>6</v>
      </c>
      <c r="K7" s="68" t="str">
        <f t="shared" si="15"/>
        <v>C</v>
      </c>
      <c r="L7" s="69">
        <f t="shared" si="16"/>
        <v>2</v>
      </c>
      <c r="M7" s="90" t="str">
        <f t="shared" si="17"/>
        <v>2.0</v>
      </c>
      <c r="N7" s="46">
        <v>7</v>
      </c>
      <c r="O7" s="68" t="str">
        <f t="shared" si="18"/>
        <v>B</v>
      </c>
      <c r="P7" s="69">
        <f t="shared" si="19"/>
        <v>3</v>
      </c>
      <c r="Q7" s="90" t="str">
        <f t="shared" si="20"/>
        <v>3.0</v>
      </c>
      <c r="R7" s="46">
        <v>6.3</v>
      </c>
      <c r="S7" s="111">
        <v>7</v>
      </c>
      <c r="T7" s="111"/>
      <c r="U7" s="21">
        <f t="shared" si="21"/>
        <v>6.7</v>
      </c>
      <c r="V7" s="22">
        <f t="shared" si="22"/>
        <v>6.7</v>
      </c>
      <c r="W7" s="68" t="str">
        <f t="shared" si="23"/>
        <v>C+</v>
      </c>
      <c r="X7" s="69">
        <f t="shared" si="24"/>
        <v>2.5</v>
      </c>
      <c r="Y7" s="69" t="str">
        <f t="shared" si="25"/>
        <v>2.5</v>
      </c>
      <c r="Z7" s="70">
        <v>2</v>
      </c>
      <c r="AA7" s="71">
        <v>2</v>
      </c>
      <c r="AB7" s="97">
        <v>6.7</v>
      </c>
      <c r="AC7" s="111">
        <v>7</v>
      </c>
      <c r="AD7" s="111"/>
      <c r="AE7" s="21">
        <f t="shared" si="26"/>
        <v>6.9</v>
      </c>
      <c r="AF7" s="22">
        <f t="shared" si="27"/>
        <v>6.9</v>
      </c>
      <c r="AG7" s="68" t="str">
        <f t="shared" si="28"/>
        <v>C+</v>
      </c>
      <c r="AH7" s="69">
        <f t="shared" si="29"/>
        <v>2.5</v>
      </c>
      <c r="AI7" s="69" t="str">
        <f t="shared" si="30"/>
        <v>2.5</v>
      </c>
      <c r="AJ7" s="70">
        <v>2</v>
      </c>
      <c r="AK7" s="71">
        <v>2</v>
      </c>
      <c r="AL7" s="65">
        <v>6.6</v>
      </c>
      <c r="AM7" s="111">
        <v>6</v>
      </c>
      <c r="AN7" s="111"/>
      <c r="AO7" s="21">
        <f t="shared" si="31"/>
        <v>6.2</v>
      </c>
      <c r="AP7" s="22">
        <f t="shared" si="32"/>
        <v>6.2</v>
      </c>
      <c r="AQ7" s="68" t="str">
        <f t="shared" si="33"/>
        <v>C</v>
      </c>
      <c r="AR7" s="69">
        <f t="shared" si="34"/>
        <v>2</v>
      </c>
      <c r="AS7" s="69" t="str">
        <f t="shared" si="35"/>
        <v>2.0</v>
      </c>
      <c r="AT7" s="70">
        <v>3</v>
      </c>
      <c r="AU7" s="71">
        <v>3</v>
      </c>
      <c r="AV7" s="65">
        <v>8.3</v>
      </c>
      <c r="AW7" s="111">
        <v>7</v>
      </c>
      <c r="AX7" s="111"/>
      <c r="AY7" s="21">
        <f t="shared" si="36"/>
        <v>7.5</v>
      </c>
      <c r="AZ7" s="22">
        <f t="shared" si="37"/>
        <v>7.5</v>
      </c>
      <c r="BA7" s="68" t="str">
        <f t="shared" si="38"/>
        <v>B</v>
      </c>
      <c r="BB7" s="69">
        <f t="shared" si="39"/>
        <v>3</v>
      </c>
      <c r="BC7" s="69" t="str">
        <f t="shared" si="40"/>
        <v>3.0</v>
      </c>
      <c r="BD7" s="70">
        <v>2</v>
      </c>
      <c r="BE7" s="71">
        <v>2</v>
      </c>
      <c r="BF7" s="65">
        <v>8</v>
      </c>
      <c r="BG7" s="7">
        <v>9</v>
      </c>
      <c r="BH7" s="7"/>
      <c r="BI7" s="21">
        <f t="shared" si="41"/>
        <v>8.6</v>
      </c>
      <c r="BJ7" s="22">
        <f t="shared" si="42"/>
        <v>8.6</v>
      </c>
      <c r="BK7" s="68" t="str">
        <f t="shared" si="43"/>
        <v>A</v>
      </c>
      <c r="BL7" s="69">
        <f t="shared" si="44"/>
        <v>4</v>
      </c>
      <c r="BM7" s="69" t="str">
        <f t="shared" si="45"/>
        <v>4.0</v>
      </c>
      <c r="BN7" s="70">
        <v>2</v>
      </c>
      <c r="BO7" s="71">
        <v>2</v>
      </c>
      <c r="BP7" s="65">
        <v>7</v>
      </c>
      <c r="BQ7" s="111">
        <v>7</v>
      </c>
      <c r="BR7" s="111"/>
      <c r="BS7" s="21">
        <f t="shared" si="46"/>
        <v>7</v>
      </c>
      <c r="BT7" s="22">
        <f t="shared" si="47"/>
        <v>7</v>
      </c>
      <c r="BU7" s="68" t="str">
        <f t="shared" si="48"/>
        <v>B</v>
      </c>
      <c r="BV7" s="69">
        <f t="shared" si="49"/>
        <v>3</v>
      </c>
      <c r="BW7" s="69" t="str">
        <f t="shared" si="50"/>
        <v>3.0</v>
      </c>
      <c r="BX7" s="70">
        <v>3</v>
      </c>
      <c r="BY7" s="71">
        <v>3</v>
      </c>
      <c r="BZ7" s="46">
        <v>7</v>
      </c>
      <c r="CA7" s="111">
        <v>5</v>
      </c>
      <c r="CB7" s="111"/>
      <c r="CC7" s="21">
        <f t="shared" si="51"/>
        <v>5.8</v>
      </c>
      <c r="CD7" s="22">
        <f t="shared" si="52"/>
        <v>5.8</v>
      </c>
      <c r="CE7" s="68" t="str">
        <f t="shared" si="53"/>
        <v>C</v>
      </c>
      <c r="CF7" s="69">
        <f t="shared" si="54"/>
        <v>2</v>
      </c>
      <c r="CG7" s="69" t="str">
        <f t="shared" si="55"/>
        <v>2.0</v>
      </c>
      <c r="CH7" s="70">
        <v>3</v>
      </c>
      <c r="CI7" s="71">
        <v>3</v>
      </c>
      <c r="CJ7" s="122">
        <v>7.6</v>
      </c>
      <c r="CK7" s="111">
        <v>8</v>
      </c>
      <c r="CL7" s="111"/>
      <c r="CM7" s="21">
        <f t="shared" si="56"/>
        <v>7.8</v>
      </c>
      <c r="CN7" s="22">
        <f t="shared" si="57"/>
        <v>7.8</v>
      </c>
      <c r="CO7" s="68" t="str">
        <f t="shared" si="58"/>
        <v>B</v>
      </c>
      <c r="CP7" s="69">
        <f t="shared" si="59"/>
        <v>3</v>
      </c>
      <c r="CQ7" s="69" t="str">
        <f t="shared" si="60"/>
        <v>3.0</v>
      </c>
      <c r="CR7" s="70">
        <v>2</v>
      </c>
      <c r="CS7" s="71">
        <v>2</v>
      </c>
      <c r="CT7" s="65">
        <v>8</v>
      </c>
      <c r="CU7" s="111">
        <v>8</v>
      </c>
      <c r="CV7" s="111"/>
      <c r="CW7" s="21">
        <f t="shared" si="61"/>
        <v>8</v>
      </c>
      <c r="CX7" s="22">
        <f t="shared" si="62"/>
        <v>8</v>
      </c>
      <c r="CY7" s="68" t="str">
        <f t="shared" si="63"/>
        <v>B+</v>
      </c>
      <c r="CZ7" s="69">
        <f t="shared" si="64"/>
        <v>3.5</v>
      </c>
      <c r="DA7" s="69" t="str">
        <f t="shared" si="65"/>
        <v>3.5</v>
      </c>
      <c r="DB7" s="70">
        <v>1</v>
      </c>
      <c r="DC7" s="71">
        <v>1</v>
      </c>
      <c r="DD7" s="132">
        <f t="shared" si="66"/>
        <v>20</v>
      </c>
      <c r="DE7" s="133">
        <f t="shared" si="67"/>
        <v>2.725</v>
      </c>
      <c r="DF7" s="134" t="str">
        <f t="shared" si="68"/>
        <v>2.73</v>
      </c>
      <c r="DG7" s="2" t="str">
        <f t="shared" si="69"/>
        <v>Lên lớp</v>
      </c>
      <c r="DH7" s="135">
        <f t="shared" si="70"/>
        <v>20</v>
      </c>
      <c r="DI7" s="136">
        <f t="shared" si="71"/>
        <v>2.725</v>
      </c>
      <c r="DJ7" s="2" t="str">
        <f t="shared" si="72"/>
        <v>Lên lớp</v>
      </c>
      <c r="DK7" s="157"/>
      <c r="DL7" s="65">
        <v>8.3</v>
      </c>
      <c r="DM7" s="111">
        <v>6</v>
      </c>
      <c r="DN7" s="111"/>
      <c r="DO7" s="21">
        <f t="shared" si="0"/>
        <v>6.9</v>
      </c>
      <c r="DP7" s="22">
        <f t="shared" si="1"/>
        <v>6.9</v>
      </c>
      <c r="DQ7" s="68" t="str">
        <f t="shared" si="2"/>
        <v>C+</v>
      </c>
      <c r="DR7" s="69">
        <f t="shared" si="3"/>
        <v>2.5</v>
      </c>
      <c r="DS7" s="69" t="str">
        <f t="shared" si="4"/>
        <v>2.5</v>
      </c>
      <c r="DT7" s="70">
        <v>2</v>
      </c>
      <c r="DU7" s="71">
        <v>2</v>
      </c>
      <c r="DV7" s="97">
        <v>6.7</v>
      </c>
      <c r="DW7" s="111">
        <v>8</v>
      </c>
      <c r="DX7" s="111"/>
      <c r="DY7" s="21">
        <f t="shared" si="5"/>
        <v>7.5</v>
      </c>
      <c r="DZ7" s="22">
        <f t="shared" si="6"/>
        <v>7.5</v>
      </c>
      <c r="EA7" s="68" t="str">
        <f t="shared" si="7"/>
        <v>B</v>
      </c>
      <c r="EB7" s="69">
        <f t="shared" si="8"/>
        <v>3</v>
      </c>
      <c r="EC7" s="69" t="str">
        <f t="shared" si="9"/>
        <v>3.0</v>
      </c>
      <c r="ED7" s="70">
        <v>2</v>
      </c>
      <c r="EE7" s="71">
        <v>2</v>
      </c>
      <c r="EF7" s="97">
        <v>7</v>
      </c>
      <c r="EG7" s="67">
        <v>7</v>
      </c>
      <c r="EH7" s="67"/>
      <c r="EI7" s="21">
        <f t="shared" si="10"/>
        <v>7</v>
      </c>
      <c r="EJ7" s="22">
        <f t="shared" si="11"/>
        <v>7</v>
      </c>
      <c r="EK7" s="68" t="str">
        <f t="shared" si="12"/>
        <v>B</v>
      </c>
      <c r="EL7" s="69">
        <f t="shared" si="13"/>
        <v>3</v>
      </c>
      <c r="EM7" s="69" t="str">
        <f t="shared" si="14"/>
        <v>3.0</v>
      </c>
      <c r="EN7" s="70">
        <v>2</v>
      </c>
      <c r="EO7" s="71">
        <v>2</v>
      </c>
      <c r="EP7" s="46">
        <v>6.3</v>
      </c>
      <c r="EQ7" s="224">
        <v>7</v>
      </c>
      <c r="ER7" s="224"/>
      <c r="ES7" s="21">
        <f t="shared" si="73"/>
        <v>6.7</v>
      </c>
      <c r="ET7" s="22">
        <f t="shared" si="74"/>
        <v>6.7</v>
      </c>
      <c r="EU7" s="68" t="str">
        <f t="shared" si="75"/>
        <v>C+</v>
      </c>
      <c r="EV7" s="69">
        <f t="shared" si="76"/>
        <v>2.5</v>
      </c>
      <c r="EW7" s="69" t="str">
        <f t="shared" si="77"/>
        <v>2.5</v>
      </c>
      <c r="EX7" s="70">
        <v>1</v>
      </c>
      <c r="EY7" s="71">
        <v>1</v>
      </c>
      <c r="EZ7" s="232">
        <v>7.9</v>
      </c>
      <c r="FA7" s="224">
        <v>7</v>
      </c>
      <c r="FB7" s="224"/>
      <c r="FC7" s="21">
        <f t="shared" si="78"/>
        <v>7.4</v>
      </c>
      <c r="FD7" s="22">
        <f t="shared" si="79"/>
        <v>7.4</v>
      </c>
      <c r="FE7" s="68" t="str">
        <f t="shared" si="80"/>
        <v>B</v>
      </c>
      <c r="FF7" s="69">
        <f t="shared" si="81"/>
        <v>3</v>
      </c>
      <c r="FG7" s="69" t="str">
        <f t="shared" si="82"/>
        <v>3.0</v>
      </c>
      <c r="FH7" s="70">
        <v>1</v>
      </c>
      <c r="FI7" s="71">
        <v>1</v>
      </c>
      <c r="FJ7" s="65">
        <v>7</v>
      </c>
      <c r="FK7" s="67">
        <v>7</v>
      </c>
      <c r="FL7" s="67"/>
      <c r="FM7" s="21">
        <f t="shared" si="83"/>
        <v>7</v>
      </c>
      <c r="FN7" s="22">
        <f t="shared" si="84"/>
        <v>7</v>
      </c>
      <c r="FO7" s="68" t="str">
        <f t="shared" si="85"/>
        <v>B</v>
      </c>
      <c r="FP7" s="69">
        <f t="shared" si="86"/>
        <v>3</v>
      </c>
      <c r="FQ7" s="69" t="str">
        <f t="shared" si="87"/>
        <v>3.0</v>
      </c>
      <c r="FR7" s="70">
        <v>4</v>
      </c>
      <c r="FS7" s="71">
        <v>4</v>
      </c>
      <c r="FT7" s="50"/>
      <c r="FU7" s="27"/>
      <c r="FV7" s="27"/>
      <c r="FW7" s="27"/>
      <c r="FX7" s="27"/>
      <c r="FY7" s="27"/>
      <c r="FZ7" s="27"/>
      <c r="GA7" s="27"/>
      <c r="GB7" s="70">
        <v>5</v>
      </c>
      <c r="GC7" s="47"/>
      <c r="GD7" s="132">
        <f t="shared" si="88"/>
        <v>17</v>
      </c>
      <c r="GE7" s="133">
        <f t="shared" si="89"/>
        <v>2.0294117647058822</v>
      </c>
      <c r="GF7" s="134" t="str">
        <f t="shared" si="90"/>
        <v>2.03</v>
      </c>
      <c r="GG7" s="27"/>
      <c r="GH7" s="27"/>
      <c r="GI7" s="27"/>
      <c r="GJ7" s="27"/>
      <c r="GK7" s="27"/>
      <c r="GL7" s="27"/>
      <c r="GM7" s="27"/>
      <c r="GN7" s="47"/>
    </row>
    <row r="8" spans="1:196" s="12" customFormat="1" ht="21.75" customHeight="1">
      <c r="A8" s="7">
        <v>10</v>
      </c>
      <c r="B8" s="2" t="s">
        <v>20</v>
      </c>
      <c r="C8" s="36" t="s">
        <v>50</v>
      </c>
      <c r="D8" s="19" t="s">
        <v>51</v>
      </c>
      <c r="E8" s="20" t="s">
        <v>52</v>
      </c>
      <c r="F8" s="27"/>
      <c r="G8" s="37" t="s">
        <v>53</v>
      </c>
      <c r="H8" s="16" t="s">
        <v>12</v>
      </c>
      <c r="I8" s="45" t="s">
        <v>72</v>
      </c>
      <c r="J8" s="46">
        <v>6.7</v>
      </c>
      <c r="K8" s="68" t="str">
        <f t="shared" si="15"/>
        <v>C+</v>
      </c>
      <c r="L8" s="69">
        <f t="shared" si="16"/>
        <v>2.5</v>
      </c>
      <c r="M8" s="90" t="str">
        <f t="shared" si="17"/>
        <v>2.5</v>
      </c>
      <c r="N8" s="46">
        <v>6</v>
      </c>
      <c r="O8" s="68" t="str">
        <f t="shared" si="18"/>
        <v>C</v>
      </c>
      <c r="P8" s="69">
        <f t="shared" si="19"/>
        <v>2</v>
      </c>
      <c r="Q8" s="90" t="str">
        <f t="shared" si="20"/>
        <v>2.0</v>
      </c>
      <c r="R8" s="46">
        <v>8.7</v>
      </c>
      <c r="S8" s="111">
        <v>9</v>
      </c>
      <c r="T8" s="111"/>
      <c r="U8" s="21">
        <f t="shared" si="21"/>
        <v>8.9</v>
      </c>
      <c r="V8" s="22">
        <f t="shared" si="22"/>
        <v>8.9</v>
      </c>
      <c r="W8" s="68" t="str">
        <f t="shared" si="23"/>
        <v>A</v>
      </c>
      <c r="X8" s="69">
        <f t="shared" si="24"/>
        <v>4</v>
      </c>
      <c r="Y8" s="69" t="str">
        <f t="shared" si="25"/>
        <v>4.0</v>
      </c>
      <c r="Z8" s="70">
        <v>2</v>
      </c>
      <c r="AA8" s="71">
        <v>2</v>
      </c>
      <c r="AB8" s="97">
        <v>7</v>
      </c>
      <c r="AC8" s="111">
        <v>9</v>
      </c>
      <c r="AD8" s="111"/>
      <c r="AE8" s="21">
        <f t="shared" si="26"/>
        <v>8.2</v>
      </c>
      <c r="AF8" s="22">
        <f t="shared" si="27"/>
        <v>8.2</v>
      </c>
      <c r="AG8" s="68" t="str">
        <f t="shared" si="28"/>
        <v>B+</v>
      </c>
      <c r="AH8" s="69">
        <f t="shared" si="29"/>
        <v>3.5</v>
      </c>
      <c r="AI8" s="69" t="str">
        <f t="shared" si="30"/>
        <v>3.5</v>
      </c>
      <c r="AJ8" s="70">
        <v>2</v>
      </c>
      <c r="AK8" s="71">
        <v>2</v>
      </c>
      <c r="AL8" s="65">
        <v>8.9</v>
      </c>
      <c r="AM8" s="111">
        <v>5</v>
      </c>
      <c r="AN8" s="111"/>
      <c r="AO8" s="21">
        <f t="shared" si="31"/>
        <v>6.6</v>
      </c>
      <c r="AP8" s="22">
        <f t="shared" si="32"/>
        <v>6.6</v>
      </c>
      <c r="AQ8" s="68" t="str">
        <f t="shared" si="33"/>
        <v>C+</v>
      </c>
      <c r="AR8" s="69">
        <f t="shared" si="34"/>
        <v>2.5</v>
      </c>
      <c r="AS8" s="69" t="str">
        <f t="shared" si="35"/>
        <v>2.5</v>
      </c>
      <c r="AT8" s="70">
        <v>3</v>
      </c>
      <c r="AU8" s="71">
        <v>3</v>
      </c>
      <c r="AV8" s="65">
        <v>8</v>
      </c>
      <c r="AW8" s="111">
        <v>5</v>
      </c>
      <c r="AX8" s="111"/>
      <c r="AY8" s="21">
        <f t="shared" si="36"/>
        <v>6.2</v>
      </c>
      <c r="AZ8" s="22">
        <f t="shared" si="37"/>
        <v>6.2</v>
      </c>
      <c r="BA8" s="68" t="str">
        <f t="shared" si="38"/>
        <v>C</v>
      </c>
      <c r="BB8" s="69">
        <f t="shared" si="39"/>
        <v>2</v>
      </c>
      <c r="BC8" s="69" t="str">
        <f t="shared" si="40"/>
        <v>2.0</v>
      </c>
      <c r="BD8" s="70">
        <v>2</v>
      </c>
      <c r="BE8" s="71">
        <v>2</v>
      </c>
      <c r="BF8" s="65">
        <v>8.2</v>
      </c>
      <c r="BG8" s="7">
        <v>6</v>
      </c>
      <c r="BH8" s="7"/>
      <c r="BI8" s="21">
        <f t="shared" si="41"/>
        <v>6.9</v>
      </c>
      <c r="BJ8" s="22">
        <f t="shared" si="42"/>
        <v>6.9</v>
      </c>
      <c r="BK8" s="68" t="str">
        <f t="shared" si="43"/>
        <v>C+</v>
      </c>
      <c r="BL8" s="69">
        <f t="shared" si="44"/>
        <v>2.5</v>
      </c>
      <c r="BM8" s="69" t="str">
        <f t="shared" si="45"/>
        <v>2.5</v>
      </c>
      <c r="BN8" s="70">
        <v>2</v>
      </c>
      <c r="BO8" s="71">
        <v>2</v>
      </c>
      <c r="BP8" s="65">
        <v>7.6</v>
      </c>
      <c r="BQ8" s="111">
        <v>6</v>
      </c>
      <c r="BR8" s="111"/>
      <c r="BS8" s="21">
        <f t="shared" si="46"/>
        <v>6.6</v>
      </c>
      <c r="BT8" s="22">
        <f t="shared" si="47"/>
        <v>6.6</v>
      </c>
      <c r="BU8" s="68" t="str">
        <f t="shared" si="48"/>
        <v>C+</v>
      </c>
      <c r="BV8" s="69">
        <f t="shared" si="49"/>
        <v>2.5</v>
      </c>
      <c r="BW8" s="69" t="str">
        <f t="shared" si="50"/>
        <v>2.5</v>
      </c>
      <c r="BX8" s="70">
        <v>3</v>
      </c>
      <c r="BY8" s="71">
        <v>3</v>
      </c>
      <c r="BZ8" s="46">
        <v>8.1</v>
      </c>
      <c r="CA8" s="111">
        <v>9</v>
      </c>
      <c r="CB8" s="111"/>
      <c r="CC8" s="21">
        <f t="shared" si="51"/>
        <v>8.6</v>
      </c>
      <c r="CD8" s="22">
        <f t="shared" si="52"/>
        <v>8.6</v>
      </c>
      <c r="CE8" s="68" t="str">
        <f t="shared" si="53"/>
        <v>A</v>
      </c>
      <c r="CF8" s="69">
        <f t="shared" si="54"/>
        <v>4</v>
      </c>
      <c r="CG8" s="69" t="str">
        <f t="shared" si="55"/>
        <v>4.0</v>
      </c>
      <c r="CH8" s="70">
        <v>3</v>
      </c>
      <c r="CI8" s="71">
        <v>3</v>
      </c>
      <c r="CJ8" s="122">
        <v>8</v>
      </c>
      <c r="CK8" s="111">
        <v>8</v>
      </c>
      <c r="CL8" s="111"/>
      <c r="CM8" s="21">
        <f t="shared" si="56"/>
        <v>8</v>
      </c>
      <c r="CN8" s="22">
        <f t="shared" si="57"/>
        <v>8</v>
      </c>
      <c r="CO8" s="68" t="str">
        <f t="shared" si="58"/>
        <v>B+</v>
      </c>
      <c r="CP8" s="69">
        <f t="shared" si="59"/>
        <v>3.5</v>
      </c>
      <c r="CQ8" s="69" t="str">
        <f t="shared" si="60"/>
        <v>3.5</v>
      </c>
      <c r="CR8" s="70">
        <v>2</v>
      </c>
      <c r="CS8" s="71">
        <v>2</v>
      </c>
      <c r="CT8" s="65">
        <v>8</v>
      </c>
      <c r="CU8" s="111">
        <v>9</v>
      </c>
      <c r="CV8" s="111"/>
      <c r="CW8" s="21">
        <f t="shared" si="61"/>
        <v>8.6</v>
      </c>
      <c r="CX8" s="22">
        <f t="shared" si="62"/>
        <v>8.6</v>
      </c>
      <c r="CY8" s="68" t="str">
        <f t="shared" si="63"/>
        <v>A</v>
      </c>
      <c r="CZ8" s="69">
        <f t="shared" si="64"/>
        <v>4</v>
      </c>
      <c r="DA8" s="69" t="str">
        <f t="shared" si="65"/>
        <v>4.0</v>
      </c>
      <c r="DB8" s="70">
        <v>1</v>
      </c>
      <c r="DC8" s="71">
        <v>1</v>
      </c>
      <c r="DD8" s="132">
        <f t="shared" si="66"/>
        <v>20</v>
      </c>
      <c r="DE8" s="133">
        <f t="shared" si="67"/>
        <v>3.1</v>
      </c>
      <c r="DF8" s="134" t="str">
        <f t="shared" si="68"/>
        <v>3.10</v>
      </c>
      <c r="DG8" s="2" t="str">
        <f t="shared" si="69"/>
        <v>Lên lớp</v>
      </c>
      <c r="DH8" s="135">
        <f t="shared" si="70"/>
        <v>20</v>
      </c>
      <c r="DI8" s="136">
        <f t="shared" si="71"/>
        <v>3.1</v>
      </c>
      <c r="DJ8" s="2" t="str">
        <f t="shared" si="72"/>
        <v>Lên lớp</v>
      </c>
      <c r="DK8" s="157"/>
      <c r="DL8" s="65">
        <v>6</v>
      </c>
      <c r="DM8" s="111">
        <v>9</v>
      </c>
      <c r="DN8" s="111"/>
      <c r="DO8" s="21">
        <f t="shared" si="0"/>
        <v>7.8</v>
      </c>
      <c r="DP8" s="22">
        <f t="shared" si="1"/>
        <v>7.8</v>
      </c>
      <c r="DQ8" s="68" t="str">
        <f t="shared" si="2"/>
        <v>B</v>
      </c>
      <c r="DR8" s="69">
        <f t="shared" si="3"/>
        <v>3</v>
      </c>
      <c r="DS8" s="69" t="str">
        <f t="shared" si="4"/>
        <v>3.0</v>
      </c>
      <c r="DT8" s="70">
        <v>2</v>
      </c>
      <c r="DU8" s="71">
        <v>2</v>
      </c>
      <c r="DV8" s="97">
        <v>9</v>
      </c>
      <c r="DW8" s="111">
        <v>8</v>
      </c>
      <c r="DX8" s="111"/>
      <c r="DY8" s="21">
        <f t="shared" si="5"/>
        <v>8.4</v>
      </c>
      <c r="DZ8" s="22">
        <f t="shared" si="6"/>
        <v>8.4</v>
      </c>
      <c r="EA8" s="68" t="str">
        <f t="shared" si="7"/>
        <v>B+</v>
      </c>
      <c r="EB8" s="69">
        <f t="shared" si="8"/>
        <v>3.5</v>
      </c>
      <c r="EC8" s="69" t="str">
        <f t="shared" si="9"/>
        <v>3.5</v>
      </c>
      <c r="ED8" s="70">
        <v>2</v>
      </c>
      <c r="EE8" s="71">
        <v>2</v>
      </c>
      <c r="EF8" s="97">
        <v>7</v>
      </c>
      <c r="EG8" s="67">
        <v>7</v>
      </c>
      <c r="EH8" s="67"/>
      <c r="EI8" s="21">
        <f t="shared" si="10"/>
        <v>7</v>
      </c>
      <c r="EJ8" s="22">
        <f t="shared" si="11"/>
        <v>7</v>
      </c>
      <c r="EK8" s="68" t="str">
        <f t="shared" si="12"/>
        <v>B</v>
      </c>
      <c r="EL8" s="69">
        <f t="shared" si="13"/>
        <v>3</v>
      </c>
      <c r="EM8" s="69" t="str">
        <f t="shared" si="14"/>
        <v>3.0</v>
      </c>
      <c r="EN8" s="70">
        <v>2</v>
      </c>
      <c r="EO8" s="71">
        <v>2</v>
      </c>
      <c r="EP8" s="46">
        <v>7.3</v>
      </c>
      <c r="EQ8" s="224">
        <v>8</v>
      </c>
      <c r="ER8" s="224"/>
      <c r="ES8" s="21">
        <f t="shared" si="73"/>
        <v>7.7</v>
      </c>
      <c r="ET8" s="22">
        <f t="shared" si="74"/>
        <v>7.7</v>
      </c>
      <c r="EU8" s="68" t="str">
        <f t="shared" si="75"/>
        <v>B</v>
      </c>
      <c r="EV8" s="69">
        <f t="shared" si="76"/>
        <v>3</v>
      </c>
      <c r="EW8" s="69" t="str">
        <f t="shared" si="77"/>
        <v>3.0</v>
      </c>
      <c r="EX8" s="70">
        <v>1</v>
      </c>
      <c r="EY8" s="71">
        <v>1</v>
      </c>
      <c r="EZ8" s="232">
        <v>7.7</v>
      </c>
      <c r="FA8" s="224">
        <v>7</v>
      </c>
      <c r="FB8" s="224"/>
      <c r="FC8" s="21">
        <f t="shared" si="78"/>
        <v>7.3</v>
      </c>
      <c r="FD8" s="22">
        <f t="shared" si="79"/>
        <v>7.3</v>
      </c>
      <c r="FE8" s="68" t="str">
        <f t="shared" si="80"/>
        <v>B</v>
      </c>
      <c r="FF8" s="69">
        <f t="shared" si="81"/>
        <v>3</v>
      </c>
      <c r="FG8" s="69" t="str">
        <f t="shared" si="82"/>
        <v>3.0</v>
      </c>
      <c r="FH8" s="70">
        <v>1</v>
      </c>
      <c r="FI8" s="71">
        <v>1</v>
      </c>
      <c r="FJ8" s="65">
        <v>8</v>
      </c>
      <c r="FK8" s="67">
        <v>8</v>
      </c>
      <c r="FL8" s="67"/>
      <c r="FM8" s="21">
        <f t="shared" si="83"/>
        <v>8</v>
      </c>
      <c r="FN8" s="22">
        <f t="shared" si="84"/>
        <v>8</v>
      </c>
      <c r="FO8" s="68" t="str">
        <f t="shared" si="85"/>
        <v>B+</v>
      </c>
      <c r="FP8" s="69">
        <f t="shared" si="86"/>
        <v>3.5</v>
      </c>
      <c r="FQ8" s="69" t="str">
        <f t="shared" si="87"/>
        <v>3.5</v>
      </c>
      <c r="FR8" s="70">
        <v>4</v>
      </c>
      <c r="FS8" s="71">
        <v>4</v>
      </c>
      <c r="FT8" s="50"/>
      <c r="FU8" s="27"/>
      <c r="FV8" s="27"/>
      <c r="FW8" s="27"/>
      <c r="FX8" s="27"/>
      <c r="FY8" s="27"/>
      <c r="FZ8" s="27"/>
      <c r="GA8" s="27"/>
      <c r="GB8" s="70">
        <v>5</v>
      </c>
      <c r="GC8" s="47"/>
      <c r="GD8" s="132">
        <f t="shared" si="88"/>
        <v>17</v>
      </c>
      <c r="GE8" s="133">
        <f t="shared" si="89"/>
        <v>2.2941176470588234</v>
      </c>
      <c r="GF8" s="134" t="str">
        <f t="shared" si="90"/>
        <v>2.29</v>
      </c>
      <c r="GG8" s="27"/>
      <c r="GH8" s="27"/>
      <c r="GI8" s="27"/>
      <c r="GJ8" s="27"/>
      <c r="GK8" s="27"/>
      <c r="GL8" s="27"/>
      <c r="GM8" s="27"/>
      <c r="GN8" s="47"/>
    </row>
    <row r="9" spans="1:197" s="33" customFormat="1" ht="21.75" customHeight="1">
      <c r="A9" s="7">
        <v>13</v>
      </c>
      <c r="B9" s="2" t="s">
        <v>20</v>
      </c>
      <c r="C9" s="36" t="s">
        <v>58</v>
      </c>
      <c r="D9" s="89" t="s">
        <v>63</v>
      </c>
      <c r="E9" s="20" t="s">
        <v>64</v>
      </c>
      <c r="F9" s="38"/>
      <c r="G9" s="93" t="s">
        <v>65</v>
      </c>
      <c r="H9" s="16" t="s">
        <v>12</v>
      </c>
      <c r="I9" s="45" t="s">
        <v>80</v>
      </c>
      <c r="J9" s="46">
        <v>7.7</v>
      </c>
      <c r="K9" s="68" t="str">
        <f t="shared" si="15"/>
        <v>B</v>
      </c>
      <c r="L9" s="69">
        <f t="shared" si="16"/>
        <v>3</v>
      </c>
      <c r="M9" s="90" t="str">
        <f t="shared" si="17"/>
        <v>3.0</v>
      </c>
      <c r="N9" s="55">
        <v>7</v>
      </c>
      <c r="O9" s="68" t="str">
        <f t="shared" si="18"/>
        <v>B</v>
      </c>
      <c r="P9" s="69">
        <f t="shared" si="19"/>
        <v>3</v>
      </c>
      <c r="Q9" s="90" t="str">
        <f t="shared" si="20"/>
        <v>3.0</v>
      </c>
      <c r="R9" s="55">
        <v>8</v>
      </c>
      <c r="S9" s="112">
        <v>6</v>
      </c>
      <c r="T9" s="112"/>
      <c r="U9" s="21">
        <f t="shared" si="21"/>
        <v>6.8</v>
      </c>
      <c r="V9" s="22">
        <f t="shared" si="22"/>
        <v>6.8</v>
      </c>
      <c r="W9" s="68" t="str">
        <f t="shared" si="23"/>
        <v>C+</v>
      </c>
      <c r="X9" s="69">
        <f t="shared" si="24"/>
        <v>2.5</v>
      </c>
      <c r="Y9" s="69" t="str">
        <f t="shared" si="25"/>
        <v>2.5</v>
      </c>
      <c r="Z9" s="70">
        <v>2</v>
      </c>
      <c r="AA9" s="71">
        <v>2</v>
      </c>
      <c r="AB9" s="98">
        <v>6.3</v>
      </c>
      <c r="AC9" s="112">
        <v>4</v>
      </c>
      <c r="AD9" s="112"/>
      <c r="AE9" s="21">
        <f t="shared" si="26"/>
        <v>4.9</v>
      </c>
      <c r="AF9" s="22">
        <f t="shared" si="27"/>
        <v>4.9</v>
      </c>
      <c r="AG9" s="68" t="str">
        <f t="shared" si="28"/>
        <v>D</v>
      </c>
      <c r="AH9" s="69">
        <f t="shared" si="29"/>
        <v>1</v>
      </c>
      <c r="AI9" s="69" t="str">
        <f t="shared" si="30"/>
        <v>1.0</v>
      </c>
      <c r="AJ9" s="70">
        <v>2</v>
      </c>
      <c r="AK9" s="71">
        <v>2</v>
      </c>
      <c r="AL9" s="94">
        <v>6.3</v>
      </c>
      <c r="AM9" s="112">
        <v>4</v>
      </c>
      <c r="AN9" s="112"/>
      <c r="AO9" s="21">
        <f t="shared" si="31"/>
        <v>4.9</v>
      </c>
      <c r="AP9" s="22">
        <f t="shared" si="32"/>
        <v>4.9</v>
      </c>
      <c r="AQ9" s="68" t="str">
        <f t="shared" si="33"/>
        <v>D</v>
      </c>
      <c r="AR9" s="69">
        <f t="shared" si="34"/>
        <v>1</v>
      </c>
      <c r="AS9" s="69" t="str">
        <f t="shared" si="35"/>
        <v>1.0</v>
      </c>
      <c r="AT9" s="70">
        <v>3</v>
      </c>
      <c r="AU9" s="71">
        <v>3</v>
      </c>
      <c r="AV9" s="94">
        <v>7.7</v>
      </c>
      <c r="AW9" s="112">
        <v>5</v>
      </c>
      <c r="AX9" s="112"/>
      <c r="AY9" s="21">
        <f t="shared" si="36"/>
        <v>6.1</v>
      </c>
      <c r="AZ9" s="22">
        <f t="shared" si="37"/>
        <v>6.1</v>
      </c>
      <c r="BA9" s="68" t="str">
        <f t="shared" si="38"/>
        <v>C</v>
      </c>
      <c r="BB9" s="69">
        <f t="shared" si="39"/>
        <v>2</v>
      </c>
      <c r="BC9" s="69" t="str">
        <f t="shared" si="40"/>
        <v>2.0</v>
      </c>
      <c r="BD9" s="70">
        <v>2</v>
      </c>
      <c r="BE9" s="71">
        <v>2</v>
      </c>
      <c r="BF9" s="94">
        <v>8.2</v>
      </c>
      <c r="BG9" s="2">
        <v>7</v>
      </c>
      <c r="BH9" s="2"/>
      <c r="BI9" s="21">
        <f t="shared" si="41"/>
        <v>7.5</v>
      </c>
      <c r="BJ9" s="22">
        <f t="shared" si="42"/>
        <v>7.5</v>
      </c>
      <c r="BK9" s="68" t="str">
        <f t="shared" si="43"/>
        <v>B</v>
      </c>
      <c r="BL9" s="69">
        <f t="shared" si="44"/>
        <v>3</v>
      </c>
      <c r="BM9" s="69" t="str">
        <f t="shared" si="45"/>
        <v>3.0</v>
      </c>
      <c r="BN9" s="70">
        <v>2</v>
      </c>
      <c r="BO9" s="71">
        <v>2</v>
      </c>
      <c r="BP9" s="94">
        <v>6.9</v>
      </c>
      <c r="BQ9" s="112">
        <v>5</v>
      </c>
      <c r="BR9" s="112"/>
      <c r="BS9" s="21">
        <f t="shared" si="46"/>
        <v>5.8</v>
      </c>
      <c r="BT9" s="22">
        <f t="shared" si="47"/>
        <v>5.8</v>
      </c>
      <c r="BU9" s="68" t="str">
        <f t="shared" si="48"/>
        <v>C</v>
      </c>
      <c r="BV9" s="69">
        <f t="shared" si="49"/>
        <v>2</v>
      </c>
      <c r="BW9" s="69" t="str">
        <f t="shared" si="50"/>
        <v>2.0</v>
      </c>
      <c r="BX9" s="70">
        <v>3</v>
      </c>
      <c r="BY9" s="71">
        <v>3</v>
      </c>
      <c r="BZ9" s="55">
        <v>7.3</v>
      </c>
      <c r="CA9" s="112">
        <v>6</v>
      </c>
      <c r="CB9" s="112"/>
      <c r="CC9" s="21">
        <f t="shared" si="51"/>
        <v>6.5</v>
      </c>
      <c r="CD9" s="22">
        <f t="shared" si="52"/>
        <v>6.5</v>
      </c>
      <c r="CE9" s="68" t="str">
        <f t="shared" si="53"/>
        <v>C+</v>
      </c>
      <c r="CF9" s="69">
        <f t="shared" si="54"/>
        <v>2.5</v>
      </c>
      <c r="CG9" s="69" t="str">
        <f t="shared" si="55"/>
        <v>2.5</v>
      </c>
      <c r="CH9" s="70">
        <v>3</v>
      </c>
      <c r="CI9" s="71">
        <v>3</v>
      </c>
      <c r="CJ9" s="123">
        <v>7.6</v>
      </c>
      <c r="CK9" s="112">
        <v>9</v>
      </c>
      <c r="CL9" s="112"/>
      <c r="CM9" s="21">
        <f t="shared" si="56"/>
        <v>8.4</v>
      </c>
      <c r="CN9" s="22">
        <f t="shared" si="57"/>
        <v>8.4</v>
      </c>
      <c r="CO9" s="68" t="str">
        <f t="shared" si="58"/>
        <v>B+</v>
      </c>
      <c r="CP9" s="69">
        <f t="shared" si="59"/>
        <v>3.5</v>
      </c>
      <c r="CQ9" s="69" t="str">
        <f t="shared" si="60"/>
        <v>3.5</v>
      </c>
      <c r="CR9" s="70">
        <v>2</v>
      </c>
      <c r="CS9" s="71">
        <v>2</v>
      </c>
      <c r="CT9" s="94">
        <v>8</v>
      </c>
      <c r="CU9" s="112">
        <v>8</v>
      </c>
      <c r="CV9" s="112"/>
      <c r="CW9" s="21">
        <f t="shared" si="61"/>
        <v>8</v>
      </c>
      <c r="CX9" s="22">
        <f t="shared" si="62"/>
        <v>8</v>
      </c>
      <c r="CY9" s="68" t="str">
        <f t="shared" si="63"/>
        <v>B+</v>
      </c>
      <c r="CZ9" s="69">
        <f t="shared" si="64"/>
        <v>3.5</v>
      </c>
      <c r="DA9" s="69" t="str">
        <f t="shared" si="65"/>
        <v>3.5</v>
      </c>
      <c r="DB9" s="70">
        <v>1</v>
      </c>
      <c r="DC9" s="71">
        <v>1</v>
      </c>
      <c r="DD9" s="132">
        <f t="shared" si="66"/>
        <v>20</v>
      </c>
      <c r="DE9" s="133">
        <f t="shared" si="67"/>
        <v>2.2</v>
      </c>
      <c r="DF9" s="134" t="str">
        <f t="shared" si="68"/>
        <v>2.20</v>
      </c>
      <c r="DG9" s="2" t="str">
        <f t="shared" si="69"/>
        <v>Lên lớp</v>
      </c>
      <c r="DH9" s="135">
        <f t="shared" si="70"/>
        <v>20</v>
      </c>
      <c r="DI9" s="136">
        <f t="shared" si="71"/>
        <v>2.2</v>
      </c>
      <c r="DJ9" s="2" t="str">
        <f t="shared" si="72"/>
        <v>Lên lớp</v>
      </c>
      <c r="DK9" s="158"/>
      <c r="DL9" s="94">
        <v>8</v>
      </c>
      <c r="DM9" s="112">
        <v>8</v>
      </c>
      <c r="DN9" s="112"/>
      <c r="DO9" s="21">
        <f t="shared" si="0"/>
        <v>8</v>
      </c>
      <c r="DP9" s="22">
        <f t="shared" si="1"/>
        <v>8</v>
      </c>
      <c r="DQ9" s="68" t="str">
        <f t="shared" si="2"/>
        <v>B+</v>
      </c>
      <c r="DR9" s="69">
        <f t="shared" si="3"/>
        <v>3.5</v>
      </c>
      <c r="DS9" s="69" t="str">
        <f t="shared" si="4"/>
        <v>3.5</v>
      </c>
      <c r="DT9" s="70">
        <v>2</v>
      </c>
      <c r="DU9" s="71">
        <v>2</v>
      </c>
      <c r="DV9" s="98">
        <v>7.7</v>
      </c>
      <c r="DW9" s="112">
        <v>7</v>
      </c>
      <c r="DX9" s="112"/>
      <c r="DY9" s="21">
        <f t="shared" si="5"/>
        <v>7.3</v>
      </c>
      <c r="DZ9" s="22">
        <f t="shared" si="6"/>
        <v>7.3</v>
      </c>
      <c r="EA9" s="68" t="str">
        <f t="shared" si="7"/>
        <v>B</v>
      </c>
      <c r="EB9" s="69">
        <f t="shared" si="8"/>
        <v>3</v>
      </c>
      <c r="EC9" s="69" t="str">
        <f t="shared" si="9"/>
        <v>3.0</v>
      </c>
      <c r="ED9" s="70">
        <v>2</v>
      </c>
      <c r="EE9" s="71">
        <v>2</v>
      </c>
      <c r="EF9" s="98">
        <v>7.7</v>
      </c>
      <c r="EG9" s="180">
        <v>9</v>
      </c>
      <c r="EH9" s="180"/>
      <c r="EI9" s="21">
        <f t="shared" si="10"/>
        <v>8.5</v>
      </c>
      <c r="EJ9" s="22">
        <f t="shared" si="11"/>
        <v>8.5</v>
      </c>
      <c r="EK9" s="68" t="str">
        <f t="shared" si="12"/>
        <v>A</v>
      </c>
      <c r="EL9" s="69">
        <f t="shared" si="13"/>
        <v>4</v>
      </c>
      <c r="EM9" s="69" t="str">
        <f t="shared" si="14"/>
        <v>4.0</v>
      </c>
      <c r="EN9" s="70">
        <v>2</v>
      </c>
      <c r="EO9" s="71">
        <v>2</v>
      </c>
      <c r="EP9" s="55">
        <v>7.3</v>
      </c>
      <c r="EQ9" s="225">
        <v>6</v>
      </c>
      <c r="ER9" s="225"/>
      <c r="ES9" s="21">
        <f t="shared" si="73"/>
        <v>6.5</v>
      </c>
      <c r="ET9" s="22">
        <f t="shared" si="74"/>
        <v>6.5</v>
      </c>
      <c r="EU9" s="68" t="str">
        <f t="shared" si="75"/>
        <v>C+</v>
      </c>
      <c r="EV9" s="69">
        <f t="shared" si="76"/>
        <v>2.5</v>
      </c>
      <c r="EW9" s="69" t="str">
        <f t="shared" si="77"/>
        <v>2.5</v>
      </c>
      <c r="EX9" s="70">
        <v>1</v>
      </c>
      <c r="EY9" s="71">
        <v>1</v>
      </c>
      <c r="EZ9" s="233">
        <v>7.9</v>
      </c>
      <c r="FA9" s="225">
        <v>7</v>
      </c>
      <c r="FB9" s="225"/>
      <c r="FC9" s="21">
        <f t="shared" si="78"/>
        <v>7.4</v>
      </c>
      <c r="FD9" s="22">
        <f t="shared" si="79"/>
        <v>7.4</v>
      </c>
      <c r="FE9" s="68" t="str">
        <f t="shared" si="80"/>
        <v>B</v>
      </c>
      <c r="FF9" s="69">
        <f t="shared" si="81"/>
        <v>3</v>
      </c>
      <c r="FG9" s="69" t="str">
        <f t="shared" si="82"/>
        <v>3.0</v>
      </c>
      <c r="FH9" s="70">
        <v>1</v>
      </c>
      <c r="FI9" s="71">
        <v>1</v>
      </c>
      <c r="FJ9" s="94">
        <v>7</v>
      </c>
      <c r="FK9" s="180">
        <v>7</v>
      </c>
      <c r="FL9" s="180"/>
      <c r="FM9" s="21">
        <f t="shared" si="83"/>
        <v>7</v>
      </c>
      <c r="FN9" s="22">
        <f t="shared" si="84"/>
        <v>7</v>
      </c>
      <c r="FO9" s="68" t="str">
        <f t="shared" si="85"/>
        <v>B</v>
      </c>
      <c r="FP9" s="69">
        <f t="shared" si="86"/>
        <v>3</v>
      </c>
      <c r="FQ9" s="69" t="str">
        <f t="shared" si="87"/>
        <v>3.0</v>
      </c>
      <c r="FR9" s="70">
        <v>4</v>
      </c>
      <c r="FS9" s="71">
        <v>4</v>
      </c>
      <c r="FT9" s="163"/>
      <c r="FU9" s="38"/>
      <c r="FV9" s="38"/>
      <c r="FW9" s="38"/>
      <c r="FX9" s="38"/>
      <c r="FY9" s="38"/>
      <c r="FZ9" s="38"/>
      <c r="GA9" s="38"/>
      <c r="GB9" s="70">
        <v>5</v>
      </c>
      <c r="GC9" s="48"/>
      <c r="GD9" s="132">
        <f t="shared" si="88"/>
        <v>17</v>
      </c>
      <c r="GE9" s="133">
        <f t="shared" si="89"/>
        <v>2.264705882352941</v>
      </c>
      <c r="GF9" s="134" t="str">
        <f t="shared" si="90"/>
        <v>2.26</v>
      </c>
      <c r="GG9" s="38"/>
      <c r="GH9" s="38"/>
      <c r="GI9" s="38"/>
      <c r="GJ9" s="38"/>
      <c r="GK9" s="38"/>
      <c r="GL9" s="38"/>
      <c r="GM9" s="38"/>
      <c r="GN9" s="48"/>
      <c r="GO9" s="34"/>
    </row>
    <row r="10" spans="1:196" ht="21" customHeight="1">
      <c r="A10" s="7">
        <v>14</v>
      </c>
      <c r="B10" s="2" t="s">
        <v>20</v>
      </c>
      <c r="C10" s="36" t="s">
        <v>62</v>
      </c>
      <c r="D10" s="319" t="s">
        <v>66</v>
      </c>
      <c r="E10" s="334" t="s">
        <v>67</v>
      </c>
      <c r="F10" s="100"/>
      <c r="G10" s="30" t="s">
        <v>68</v>
      </c>
      <c r="H10" s="30" t="s">
        <v>12</v>
      </c>
      <c r="I10" s="107" t="s">
        <v>81</v>
      </c>
      <c r="J10" s="108">
        <v>6.7</v>
      </c>
      <c r="K10" s="68" t="str">
        <f aca="true" t="shared" si="91" ref="K10:K15">IF(J10&gt;=8.5,"A",IF(J10&gt;=8,"B+",IF(J10&gt;=7,"B",IF(J10&gt;=6.5,"C+",IF(J10&gt;=5.5,"C",IF(J10&gt;=5,"D+",IF(J10&gt;=4,"D","F")))))))</f>
        <v>C+</v>
      </c>
      <c r="L10" s="69">
        <f t="shared" si="16"/>
        <v>2.5</v>
      </c>
      <c r="M10" s="90" t="str">
        <f t="shared" si="17"/>
        <v>2.5</v>
      </c>
      <c r="N10" s="106"/>
      <c r="O10" s="102" t="str">
        <f aca="true" t="shared" si="92" ref="O10:O15">IF(N10&gt;=8.5,"A",IF(N10&gt;=8,"B+",IF(N10&gt;=7,"B",IF(N10&gt;=6.5,"C+",IF(N10&gt;=5.5,"C",IF(N10&gt;=5,"D+",IF(N10&gt;=4,"D","F")))))))</f>
        <v>F</v>
      </c>
      <c r="P10" s="103">
        <f aca="true" t="shared" si="93" ref="P10:P15">IF(O10="A",4,IF(O10="B+",3.5,IF(O10="B",3,IF(O10="C+",2.5,IF(O10="C",2,IF(O10="D+",1.5,IF(O10="D",1,0)))))))</f>
        <v>0</v>
      </c>
      <c r="Q10" s="104" t="str">
        <f aca="true" t="shared" si="94" ref="Q10:Q15">TEXT(P10,"0.0")</f>
        <v>0.0</v>
      </c>
      <c r="R10" s="117">
        <v>7.3</v>
      </c>
      <c r="S10" s="109">
        <v>6</v>
      </c>
      <c r="T10" s="109"/>
      <c r="U10" s="147">
        <f t="shared" si="21"/>
        <v>6.5</v>
      </c>
      <c r="V10" s="148">
        <f t="shared" si="22"/>
        <v>6.5</v>
      </c>
      <c r="W10" s="102" t="str">
        <f t="shared" si="23"/>
        <v>C+</v>
      </c>
      <c r="X10" s="103">
        <f t="shared" si="24"/>
        <v>2.5</v>
      </c>
      <c r="Y10" s="103" t="str">
        <f t="shared" si="25"/>
        <v>2.5</v>
      </c>
      <c r="Z10" s="121">
        <v>2</v>
      </c>
      <c r="AA10" s="149">
        <v>2</v>
      </c>
      <c r="AB10" s="105">
        <v>7.7</v>
      </c>
      <c r="AC10" s="109">
        <v>4</v>
      </c>
      <c r="AD10" s="109"/>
      <c r="AE10" s="147">
        <f t="shared" si="26"/>
        <v>5.5</v>
      </c>
      <c r="AF10" s="148">
        <f t="shared" si="27"/>
        <v>5.5</v>
      </c>
      <c r="AG10" s="102" t="str">
        <f t="shared" si="28"/>
        <v>C</v>
      </c>
      <c r="AH10" s="103">
        <f t="shared" si="29"/>
        <v>2</v>
      </c>
      <c r="AI10" s="103" t="str">
        <f t="shared" si="30"/>
        <v>2.0</v>
      </c>
      <c r="AJ10" s="121">
        <v>2</v>
      </c>
      <c r="AK10" s="149">
        <v>2</v>
      </c>
      <c r="AL10" s="106">
        <v>6.7</v>
      </c>
      <c r="AM10" s="109">
        <v>5</v>
      </c>
      <c r="AN10" s="109"/>
      <c r="AO10" s="147">
        <f t="shared" si="31"/>
        <v>5.7</v>
      </c>
      <c r="AP10" s="148">
        <f t="shared" si="32"/>
        <v>5.7</v>
      </c>
      <c r="AQ10" s="102" t="str">
        <f t="shared" si="33"/>
        <v>C</v>
      </c>
      <c r="AR10" s="103">
        <f t="shared" si="34"/>
        <v>2</v>
      </c>
      <c r="AS10" s="103" t="str">
        <f t="shared" si="35"/>
        <v>2.0</v>
      </c>
      <c r="AT10" s="121">
        <v>3</v>
      </c>
      <c r="AU10" s="149">
        <v>3</v>
      </c>
      <c r="AV10" s="106">
        <v>6.3</v>
      </c>
      <c r="AW10" s="109">
        <v>6</v>
      </c>
      <c r="AX10" s="109"/>
      <c r="AY10" s="147">
        <f t="shared" si="36"/>
        <v>6.1</v>
      </c>
      <c r="AZ10" s="148">
        <f t="shared" si="37"/>
        <v>6.1</v>
      </c>
      <c r="BA10" s="102" t="str">
        <f t="shared" si="38"/>
        <v>C</v>
      </c>
      <c r="BB10" s="103">
        <f t="shared" si="39"/>
        <v>2</v>
      </c>
      <c r="BC10" s="103" t="str">
        <f t="shared" si="40"/>
        <v>2.0</v>
      </c>
      <c r="BD10" s="121">
        <v>2</v>
      </c>
      <c r="BE10" s="149">
        <v>2</v>
      </c>
      <c r="BF10" s="106">
        <v>8</v>
      </c>
      <c r="BG10" s="29">
        <v>7</v>
      </c>
      <c r="BH10" s="29"/>
      <c r="BI10" s="147">
        <f t="shared" si="41"/>
        <v>7.4</v>
      </c>
      <c r="BJ10" s="148">
        <f t="shared" si="42"/>
        <v>7.4</v>
      </c>
      <c r="BK10" s="102" t="str">
        <f t="shared" si="43"/>
        <v>B</v>
      </c>
      <c r="BL10" s="103">
        <f t="shared" si="44"/>
        <v>3</v>
      </c>
      <c r="BM10" s="103" t="str">
        <f t="shared" si="45"/>
        <v>3.0</v>
      </c>
      <c r="BN10" s="121">
        <v>2</v>
      </c>
      <c r="BO10" s="149">
        <v>2</v>
      </c>
      <c r="BP10" s="106">
        <v>6.3</v>
      </c>
      <c r="BQ10" s="109">
        <v>7</v>
      </c>
      <c r="BR10" s="109"/>
      <c r="BS10" s="147">
        <f t="shared" si="46"/>
        <v>6.7</v>
      </c>
      <c r="BT10" s="148">
        <f t="shared" si="47"/>
        <v>6.7</v>
      </c>
      <c r="BU10" s="102" t="str">
        <f t="shared" si="48"/>
        <v>C+</v>
      </c>
      <c r="BV10" s="103">
        <f t="shared" si="49"/>
        <v>2.5</v>
      </c>
      <c r="BW10" s="103" t="str">
        <f t="shared" si="50"/>
        <v>2.5</v>
      </c>
      <c r="BX10" s="121">
        <v>3</v>
      </c>
      <c r="BY10" s="149">
        <v>3</v>
      </c>
      <c r="BZ10" s="117">
        <v>7.4</v>
      </c>
      <c r="CA10" s="109">
        <v>6</v>
      </c>
      <c r="CB10" s="109"/>
      <c r="CC10" s="147">
        <f t="shared" si="51"/>
        <v>6.6</v>
      </c>
      <c r="CD10" s="148">
        <f t="shared" si="52"/>
        <v>6.6</v>
      </c>
      <c r="CE10" s="102" t="str">
        <f t="shared" si="53"/>
        <v>C+</v>
      </c>
      <c r="CF10" s="103">
        <f t="shared" si="54"/>
        <v>2.5</v>
      </c>
      <c r="CG10" s="103" t="str">
        <f t="shared" si="55"/>
        <v>2.5</v>
      </c>
      <c r="CH10" s="121">
        <v>3</v>
      </c>
      <c r="CI10" s="149">
        <v>3</v>
      </c>
      <c r="CJ10" s="150">
        <v>7.6</v>
      </c>
      <c r="CK10" s="109">
        <v>7</v>
      </c>
      <c r="CL10" s="109"/>
      <c r="CM10" s="147">
        <f t="shared" si="56"/>
        <v>7.2</v>
      </c>
      <c r="CN10" s="148">
        <f t="shared" si="57"/>
        <v>7.2</v>
      </c>
      <c r="CO10" s="102" t="str">
        <f t="shared" si="58"/>
        <v>B</v>
      </c>
      <c r="CP10" s="103">
        <f t="shared" si="59"/>
        <v>3</v>
      </c>
      <c r="CQ10" s="103" t="str">
        <f t="shared" si="60"/>
        <v>3.0</v>
      </c>
      <c r="CR10" s="121">
        <v>2</v>
      </c>
      <c r="CS10" s="149">
        <v>2</v>
      </c>
      <c r="CT10" s="106">
        <v>8</v>
      </c>
      <c r="CU10" s="109">
        <v>6</v>
      </c>
      <c r="CV10" s="109"/>
      <c r="CW10" s="147">
        <f t="shared" si="61"/>
        <v>6.8</v>
      </c>
      <c r="CX10" s="148">
        <f t="shared" si="62"/>
        <v>6.8</v>
      </c>
      <c r="CY10" s="102" t="str">
        <f t="shared" si="63"/>
        <v>C+</v>
      </c>
      <c r="CZ10" s="103">
        <f t="shared" si="64"/>
        <v>2.5</v>
      </c>
      <c r="DA10" s="103" t="str">
        <f t="shared" si="65"/>
        <v>2.5</v>
      </c>
      <c r="DB10" s="121">
        <v>1</v>
      </c>
      <c r="DC10" s="149">
        <v>1</v>
      </c>
      <c r="DD10" s="151">
        <f t="shared" si="66"/>
        <v>20</v>
      </c>
      <c r="DE10" s="152">
        <f t="shared" si="67"/>
        <v>2.425</v>
      </c>
      <c r="DF10" s="153" t="str">
        <f t="shared" si="68"/>
        <v>2.43</v>
      </c>
      <c r="DG10" s="29" t="str">
        <f t="shared" si="69"/>
        <v>Lên lớp</v>
      </c>
      <c r="DH10" s="154">
        <f t="shared" si="70"/>
        <v>20</v>
      </c>
      <c r="DI10" s="155">
        <f t="shared" si="71"/>
        <v>2.425</v>
      </c>
      <c r="DJ10" s="29" t="str">
        <f t="shared" si="72"/>
        <v>Lên lớp</v>
      </c>
      <c r="DK10" s="159"/>
      <c r="DL10" s="106">
        <v>6.3</v>
      </c>
      <c r="DM10" s="109">
        <v>8</v>
      </c>
      <c r="DN10" s="109"/>
      <c r="DO10" s="147">
        <f t="shared" si="0"/>
        <v>7.3</v>
      </c>
      <c r="DP10" s="148">
        <f t="shared" si="1"/>
        <v>7.3</v>
      </c>
      <c r="DQ10" s="102" t="str">
        <f t="shared" si="2"/>
        <v>B</v>
      </c>
      <c r="DR10" s="103">
        <f t="shared" si="3"/>
        <v>3</v>
      </c>
      <c r="DS10" s="103" t="str">
        <f t="shared" si="4"/>
        <v>3.0</v>
      </c>
      <c r="DT10" s="121">
        <v>2</v>
      </c>
      <c r="DU10" s="149">
        <v>2</v>
      </c>
      <c r="DV10" s="105">
        <v>8</v>
      </c>
      <c r="DW10" s="109">
        <v>8</v>
      </c>
      <c r="DX10" s="109"/>
      <c r="DY10" s="147">
        <f t="shared" si="5"/>
        <v>8</v>
      </c>
      <c r="DZ10" s="148">
        <f t="shared" si="6"/>
        <v>8</v>
      </c>
      <c r="EA10" s="102" t="str">
        <f t="shared" si="7"/>
        <v>B+</v>
      </c>
      <c r="EB10" s="103">
        <f t="shared" si="8"/>
        <v>3.5</v>
      </c>
      <c r="EC10" s="103" t="str">
        <f t="shared" si="9"/>
        <v>3.5</v>
      </c>
      <c r="ED10" s="121">
        <v>2</v>
      </c>
      <c r="EE10" s="149">
        <v>2</v>
      </c>
      <c r="EF10" s="105">
        <v>7.7</v>
      </c>
      <c r="EG10" s="182">
        <v>7</v>
      </c>
      <c r="EH10" s="182"/>
      <c r="EI10" s="147">
        <f t="shared" si="10"/>
        <v>7.3</v>
      </c>
      <c r="EJ10" s="148">
        <f t="shared" si="11"/>
        <v>7.3</v>
      </c>
      <c r="EK10" s="102" t="str">
        <f t="shared" si="12"/>
        <v>B</v>
      </c>
      <c r="EL10" s="103">
        <f t="shared" si="13"/>
        <v>3</v>
      </c>
      <c r="EM10" s="103" t="str">
        <f t="shared" si="14"/>
        <v>3.0</v>
      </c>
      <c r="EN10" s="121">
        <v>2</v>
      </c>
      <c r="EO10" s="149">
        <v>2</v>
      </c>
      <c r="EP10" s="117">
        <v>6.7</v>
      </c>
      <c r="EQ10" s="226">
        <v>7</v>
      </c>
      <c r="ER10" s="226"/>
      <c r="ES10" s="113">
        <f t="shared" si="73"/>
        <v>6.9</v>
      </c>
      <c r="ET10" s="114">
        <f t="shared" si="74"/>
        <v>6.9</v>
      </c>
      <c r="EU10" s="91" t="str">
        <f t="shared" si="75"/>
        <v>C+</v>
      </c>
      <c r="EV10" s="92">
        <f t="shared" si="76"/>
        <v>2.5</v>
      </c>
      <c r="EW10" s="92" t="str">
        <f t="shared" si="77"/>
        <v>2.5</v>
      </c>
      <c r="EX10" s="121">
        <v>1</v>
      </c>
      <c r="EY10" s="116">
        <v>1</v>
      </c>
      <c r="EZ10" s="234">
        <v>6.5</v>
      </c>
      <c r="FA10" s="226">
        <v>6</v>
      </c>
      <c r="FB10" s="226"/>
      <c r="FC10" s="113">
        <f t="shared" si="78"/>
        <v>6.2</v>
      </c>
      <c r="FD10" s="114">
        <f t="shared" si="79"/>
        <v>6.2</v>
      </c>
      <c r="FE10" s="91" t="str">
        <f t="shared" si="80"/>
        <v>C</v>
      </c>
      <c r="FF10" s="92">
        <f t="shared" si="81"/>
        <v>2</v>
      </c>
      <c r="FG10" s="92" t="str">
        <f t="shared" si="82"/>
        <v>2.0</v>
      </c>
      <c r="FH10" s="121">
        <v>1</v>
      </c>
      <c r="FI10" s="116">
        <v>1</v>
      </c>
      <c r="FJ10" s="106">
        <v>6</v>
      </c>
      <c r="FK10" s="182">
        <v>7</v>
      </c>
      <c r="FL10" s="182"/>
      <c r="FM10" s="113">
        <f t="shared" si="83"/>
        <v>6.6</v>
      </c>
      <c r="FN10" s="114">
        <f t="shared" si="84"/>
        <v>6.6</v>
      </c>
      <c r="FO10" s="91" t="str">
        <f t="shared" si="85"/>
        <v>C+</v>
      </c>
      <c r="FP10" s="92">
        <f t="shared" si="86"/>
        <v>2.5</v>
      </c>
      <c r="FQ10" s="92" t="str">
        <f t="shared" si="87"/>
        <v>2.5</v>
      </c>
      <c r="FR10" s="115">
        <v>4</v>
      </c>
      <c r="FS10" s="116">
        <v>4</v>
      </c>
      <c r="FT10" s="183"/>
      <c r="FU10" s="100"/>
      <c r="FV10" s="100"/>
      <c r="FW10" s="100"/>
      <c r="FX10" s="100"/>
      <c r="FY10" s="100"/>
      <c r="FZ10" s="100"/>
      <c r="GA10" s="100"/>
      <c r="GB10" s="121">
        <v>5</v>
      </c>
      <c r="GC10" s="101"/>
      <c r="GD10" s="132">
        <f t="shared" si="88"/>
        <v>17</v>
      </c>
      <c r="GE10" s="133">
        <f t="shared" si="89"/>
        <v>1.9705882352941178</v>
      </c>
      <c r="GF10" s="134" t="str">
        <f t="shared" si="90"/>
        <v>1.97</v>
      </c>
      <c r="GG10" s="100"/>
      <c r="GH10" s="100"/>
      <c r="GI10" s="100"/>
      <c r="GJ10" s="100"/>
      <c r="GK10" s="100"/>
      <c r="GL10" s="100"/>
      <c r="GM10" s="100"/>
      <c r="GN10" s="101"/>
    </row>
    <row r="11" spans="1:196" ht="20.25" customHeight="1">
      <c r="A11" s="240">
        <v>1</v>
      </c>
      <c r="B11" s="315" t="s">
        <v>129</v>
      </c>
      <c r="C11" s="316" t="s">
        <v>130</v>
      </c>
      <c r="D11" s="317" t="s">
        <v>131</v>
      </c>
      <c r="E11" s="318" t="s">
        <v>132</v>
      </c>
      <c r="F11" s="184"/>
      <c r="G11" s="306" t="s">
        <v>260</v>
      </c>
      <c r="H11" s="307" t="s">
        <v>12</v>
      </c>
      <c r="I11" s="308" t="s">
        <v>261</v>
      </c>
      <c r="J11" s="185">
        <v>5.7</v>
      </c>
      <c r="K11" s="68" t="str">
        <f t="shared" si="91"/>
        <v>C</v>
      </c>
      <c r="L11" s="69">
        <f>IF(K11="A",4,IF(K11="B+",3.5,IF(K11="B",3,IF(K11="C+",2.5,IF(K11="C",2,IF(K11="D+",1.5,IF(K11="D",1,0)))))))</f>
        <v>2</v>
      </c>
      <c r="M11" s="90" t="str">
        <f>TEXT(L11,"0.0")</f>
        <v>2.0</v>
      </c>
      <c r="N11" s="187"/>
      <c r="O11" s="102" t="str">
        <f t="shared" si="92"/>
        <v>F</v>
      </c>
      <c r="P11" s="103">
        <f t="shared" si="93"/>
        <v>0</v>
      </c>
      <c r="Q11" s="104" t="str">
        <f t="shared" si="94"/>
        <v>0.0</v>
      </c>
      <c r="R11" s="190">
        <v>6.7</v>
      </c>
      <c r="S11" s="186">
        <v>5</v>
      </c>
      <c r="T11" s="186"/>
      <c r="U11" s="191">
        <f t="shared" si="21"/>
        <v>5.7</v>
      </c>
      <c r="V11" s="192">
        <f t="shared" si="22"/>
        <v>5.7</v>
      </c>
      <c r="W11" s="193" t="str">
        <f t="shared" si="23"/>
        <v>C</v>
      </c>
      <c r="X11" s="194">
        <f t="shared" si="24"/>
        <v>2</v>
      </c>
      <c r="Y11" s="194" t="str">
        <f t="shared" si="25"/>
        <v>2.0</v>
      </c>
      <c r="Z11" s="195">
        <v>2</v>
      </c>
      <c r="AA11" s="196">
        <v>2</v>
      </c>
      <c r="AB11" s="197">
        <v>5.3</v>
      </c>
      <c r="AC11" s="186">
        <v>5</v>
      </c>
      <c r="AD11" s="186"/>
      <c r="AE11" s="191">
        <f t="shared" si="26"/>
        <v>5.1</v>
      </c>
      <c r="AF11" s="192">
        <f t="shared" si="27"/>
        <v>5.1</v>
      </c>
      <c r="AG11" s="193" t="str">
        <f t="shared" si="28"/>
        <v>D+</v>
      </c>
      <c r="AH11" s="194">
        <f t="shared" si="29"/>
        <v>1.5</v>
      </c>
      <c r="AI11" s="194" t="str">
        <f t="shared" si="30"/>
        <v>1.5</v>
      </c>
      <c r="AJ11" s="195">
        <v>2</v>
      </c>
      <c r="AK11" s="196">
        <v>2</v>
      </c>
      <c r="AL11" s="187"/>
      <c r="AM11" s="186"/>
      <c r="AN11" s="186"/>
      <c r="AO11" s="191">
        <f t="shared" si="31"/>
        <v>0</v>
      </c>
      <c r="AP11" s="192">
        <f t="shared" si="32"/>
        <v>0</v>
      </c>
      <c r="AQ11" s="193" t="str">
        <f t="shared" si="33"/>
        <v>F</v>
      </c>
      <c r="AR11" s="194">
        <f t="shared" si="34"/>
        <v>0</v>
      </c>
      <c r="AS11" s="194" t="str">
        <f t="shared" si="35"/>
        <v>0.0</v>
      </c>
      <c r="AT11" s="195">
        <v>3</v>
      </c>
      <c r="AU11" s="196"/>
      <c r="AV11" s="187">
        <v>7.3</v>
      </c>
      <c r="AW11" s="186">
        <v>5</v>
      </c>
      <c r="AX11" s="186"/>
      <c r="AY11" s="191">
        <f t="shared" si="36"/>
        <v>5.9</v>
      </c>
      <c r="AZ11" s="192">
        <f t="shared" si="37"/>
        <v>5.9</v>
      </c>
      <c r="BA11" s="193" t="str">
        <f t="shared" si="38"/>
        <v>C</v>
      </c>
      <c r="BB11" s="194">
        <f t="shared" si="39"/>
        <v>2</v>
      </c>
      <c r="BC11" s="194" t="str">
        <f t="shared" si="40"/>
        <v>2.0</v>
      </c>
      <c r="BD11" s="195">
        <v>2</v>
      </c>
      <c r="BE11" s="196">
        <v>2</v>
      </c>
      <c r="BF11" s="187">
        <v>8.2</v>
      </c>
      <c r="BG11" s="198">
        <v>6</v>
      </c>
      <c r="BH11" s="198"/>
      <c r="BI11" s="191">
        <f t="shared" si="41"/>
        <v>6.9</v>
      </c>
      <c r="BJ11" s="192">
        <f t="shared" si="42"/>
        <v>6.9</v>
      </c>
      <c r="BK11" s="193" t="str">
        <f t="shared" si="43"/>
        <v>C+</v>
      </c>
      <c r="BL11" s="194">
        <f t="shared" si="44"/>
        <v>2.5</v>
      </c>
      <c r="BM11" s="194" t="str">
        <f t="shared" si="45"/>
        <v>2.5</v>
      </c>
      <c r="BN11" s="195">
        <v>2</v>
      </c>
      <c r="BO11" s="196">
        <v>2</v>
      </c>
      <c r="BP11" s="187">
        <v>7</v>
      </c>
      <c r="BQ11" s="186">
        <v>5</v>
      </c>
      <c r="BR11" s="186"/>
      <c r="BS11" s="191">
        <f t="shared" si="46"/>
        <v>5.8</v>
      </c>
      <c r="BT11" s="192">
        <f t="shared" si="47"/>
        <v>5.8</v>
      </c>
      <c r="BU11" s="193" t="str">
        <f t="shared" si="48"/>
        <v>C</v>
      </c>
      <c r="BV11" s="194">
        <f t="shared" si="49"/>
        <v>2</v>
      </c>
      <c r="BW11" s="194" t="str">
        <f t="shared" si="50"/>
        <v>2.0</v>
      </c>
      <c r="BX11" s="195">
        <v>3</v>
      </c>
      <c r="BY11" s="196">
        <v>3</v>
      </c>
      <c r="BZ11" s="199">
        <v>6.1</v>
      </c>
      <c r="CA11" s="200">
        <v>6</v>
      </c>
      <c r="CB11" s="200"/>
      <c r="CC11" s="191">
        <f t="shared" si="51"/>
        <v>6</v>
      </c>
      <c r="CD11" s="192">
        <f t="shared" si="52"/>
        <v>6</v>
      </c>
      <c r="CE11" s="193" t="str">
        <f t="shared" si="53"/>
        <v>C</v>
      </c>
      <c r="CF11" s="194">
        <f t="shared" si="54"/>
        <v>2</v>
      </c>
      <c r="CG11" s="194" t="str">
        <f t="shared" si="55"/>
        <v>2.0</v>
      </c>
      <c r="CH11" s="195">
        <v>3</v>
      </c>
      <c r="CI11" s="196">
        <v>3</v>
      </c>
      <c r="CJ11" s="201">
        <v>7</v>
      </c>
      <c r="CK11" s="200">
        <v>4</v>
      </c>
      <c r="CL11" s="200"/>
      <c r="CM11" s="191">
        <f t="shared" si="56"/>
        <v>5.2</v>
      </c>
      <c r="CN11" s="192">
        <f t="shared" si="57"/>
        <v>5.2</v>
      </c>
      <c r="CO11" s="193" t="str">
        <f t="shared" si="58"/>
        <v>D+</v>
      </c>
      <c r="CP11" s="194">
        <f t="shared" si="59"/>
        <v>1.5</v>
      </c>
      <c r="CQ11" s="194" t="str">
        <f t="shared" si="60"/>
        <v>1.5</v>
      </c>
      <c r="CR11" s="195">
        <v>2</v>
      </c>
      <c r="CS11" s="196">
        <v>2</v>
      </c>
      <c r="CT11" s="202">
        <v>8</v>
      </c>
      <c r="CU11" s="200">
        <v>7</v>
      </c>
      <c r="CV11" s="200"/>
      <c r="CW11" s="191">
        <f t="shared" si="61"/>
        <v>7.4</v>
      </c>
      <c r="CX11" s="192">
        <f t="shared" si="62"/>
        <v>7.4</v>
      </c>
      <c r="CY11" s="193" t="str">
        <f t="shared" si="63"/>
        <v>B</v>
      </c>
      <c r="CZ11" s="194">
        <f t="shared" si="64"/>
        <v>3</v>
      </c>
      <c r="DA11" s="194" t="str">
        <f t="shared" si="65"/>
        <v>3.0</v>
      </c>
      <c r="DB11" s="195">
        <v>1</v>
      </c>
      <c r="DC11" s="196">
        <v>1</v>
      </c>
      <c r="DD11" s="203">
        <f t="shared" si="66"/>
        <v>20</v>
      </c>
      <c r="DE11" s="204">
        <f t="shared" si="67"/>
        <v>1.7</v>
      </c>
      <c r="DF11" s="205" t="str">
        <f t="shared" si="68"/>
        <v>1.70</v>
      </c>
      <c r="DG11" s="206" t="str">
        <f t="shared" si="69"/>
        <v>Lên lớp</v>
      </c>
      <c r="DH11" s="207">
        <f t="shared" si="70"/>
        <v>17</v>
      </c>
      <c r="DI11" s="208">
        <f t="shared" si="71"/>
        <v>2</v>
      </c>
      <c r="DJ11" s="206" t="str">
        <f t="shared" si="72"/>
        <v>Lên lớp</v>
      </c>
      <c r="DK11" s="209"/>
      <c r="DL11" s="202">
        <v>6.3</v>
      </c>
      <c r="DM11" s="200">
        <v>4</v>
      </c>
      <c r="DN11" s="200"/>
      <c r="DO11" s="191">
        <f t="shared" si="0"/>
        <v>4.9</v>
      </c>
      <c r="DP11" s="192">
        <f t="shared" si="1"/>
        <v>4.9</v>
      </c>
      <c r="DQ11" s="193" t="str">
        <f t="shared" si="2"/>
        <v>D</v>
      </c>
      <c r="DR11" s="194">
        <f t="shared" si="3"/>
        <v>1</v>
      </c>
      <c r="DS11" s="194" t="str">
        <f t="shared" si="4"/>
        <v>1.0</v>
      </c>
      <c r="DT11" s="195">
        <v>2</v>
      </c>
      <c r="DU11" s="196">
        <v>2</v>
      </c>
      <c r="DV11" s="210">
        <v>7</v>
      </c>
      <c r="DW11" s="200">
        <v>8</v>
      </c>
      <c r="DX11" s="200"/>
      <c r="DY11" s="191">
        <f t="shared" si="5"/>
        <v>7.6</v>
      </c>
      <c r="DZ11" s="192">
        <f t="shared" si="6"/>
        <v>7.6</v>
      </c>
      <c r="EA11" s="193" t="str">
        <f t="shared" si="7"/>
        <v>B</v>
      </c>
      <c r="EB11" s="194">
        <f t="shared" si="8"/>
        <v>3</v>
      </c>
      <c r="EC11" s="194" t="str">
        <f t="shared" si="9"/>
        <v>3.0</v>
      </c>
      <c r="ED11" s="195">
        <v>2</v>
      </c>
      <c r="EE11" s="196">
        <v>2</v>
      </c>
      <c r="EF11" s="210">
        <v>6.3</v>
      </c>
      <c r="EG11" s="211">
        <v>8</v>
      </c>
      <c r="EH11" s="211"/>
      <c r="EI11" s="191">
        <f t="shared" si="10"/>
        <v>7.3</v>
      </c>
      <c r="EJ11" s="192">
        <f t="shared" si="11"/>
        <v>7.3</v>
      </c>
      <c r="EK11" s="193" t="str">
        <f t="shared" si="12"/>
        <v>B</v>
      </c>
      <c r="EL11" s="194">
        <f t="shared" si="13"/>
        <v>3</v>
      </c>
      <c r="EM11" s="194" t="str">
        <f t="shared" si="14"/>
        <v>3.0</v>
      </c>
      <c r="EN11" s="195">
        <v>2</v>
      </c>
      <c r="EO11" s="196">
        <v>2</v>
      </c>
      <c r="EP11" s="201">
        <v>6.7</v>
      </c>
      <c r="EQ11" s="227">
        <v>6</v>
      </c>
      <c r="ER11" s="218"/>
      <c r="ES11" s="14">
        <f>ROUND((EP11*0.4+EQ11*0.6),1)</f>
        <v>6.3</v>
      </c>
      <c r="ET11" s="86">
        <f>ROUND(MAX((EP11*0.4+EQ11*0.6),(EP11*0.4+ER11*0.6)),1)</f>
        <v>6.3</v>
      </c>
      <c r="EU11" s="42" t="str">
        <f>IF(ET11&gt;=8.5,"A",IF(ET11&gt;=8,"B+",IF(ET11&gt;=7,"B",IF(ET11&gt;=6.5,"C+",IF(ET11&gt;=5.5,"C",IF(ET11&gt;=5,"D+",IF(ET11&gt;=4,"D","F")))))))</f>
        <v>C</v>
      </c>
      <c r="EV11" s="43">
        <f>IF(EU11="A",4,IF(EU11="B+",3.5,IF(EU11="B",3,IF(EU11="C+",2.5,IF(EU11="C",2,IF(EU11="D+",1.5,IF(EU11="D",1,0)))))))</f>
        <v>2</v>
      </c>
      <c r="EW11" s="43" t="str">
        <f>TEXT(EV11,"0.0")</f>
        <v>2.0</v>
      </c>
      <c r="EX11" s="87">
        <v>1</v>
      </c>
      <c r="EY11" s="88">
        <v>1</v>
      </c>
      <c r="EZ11" s="199">
        <v>6.5</v>
      </c>
      <c r="FA11" s="227">
        <v>5</v>
      </c>
      <c r="FB11" s="227"/>
      <c r="FC11" s="14">
        <f>ROUND((EZ11*0.4+FA11*0.6),1)</f>
        <v>5.6</v>
      </c>
      <c r="FD11" s="86">
        <f>ROUND(MAX((EZ11*0.4+FA11*0.6),(EZ11*0.4+FB11*0.6)),1)</f>
        <v>5.6</v>
      </c>
      <c r="FE11" s="42" t="str">
        <f>IF(FD11&gt;=8.5,"A",IF(FD11&gt;=8,"B+",IF(FD11&gt;=7,"B",IF(FD11&gt;=6.5,"C+",IF(FD11&gt;=5.5,"C",IF(FD11&gt;=5,"D+",IF(FD11&gt;=4,"D","F")))))))</f>
        <v>C</v>
      </c>
      <c r="FF11" s="43">
        <f>IF(FE11="A",4,IF(FE11="B+",3.5,IF(FE11="B",3,IF(FE11="C+",2.5,IF(FE11="C",2,IF(FE11="D+",1.5,IF(FE11="D",1,0)))))))</f>
        <v>2</v>
      </c>
      <c r="FG11" s="43" t="str">
        <f>TEXT(FF11,"0.0")</f>
        <v>2.0</v>
      </c>
      <c r="FH11" s="121">
        <v>1</v>
      </c>
      <c r="FI11" s="88">
        <v>1</v>
      </c>
      <c r="FJ11" s="313">
        <v>7</v>
      </c>
      <c r="FK11" s="314">
        <v>7</v>
      </c>
      <c r="FL11" s="314"/>
      <c r="FM11" s="14">
        <f t="shared" si="83"/>
        <v>7</v>
      </c>
      <c r="FN11" s="86">
        <f t="shared" si="84"/>
        <v>7</v>
      </c>
      <c r="FO11" s="42" t="str">
        <f t="shared" si="85"/>
        <v>B</v>
      </c>
      <c r="FP11" s="43">
        <f t="shared" si="86"/>
        <v>3</v>
      </c>
      <c r="FQ11" s="43" t="str">
        <f t="shared" si="87"/>
        <v>3.0</v>
      </c>
      <c r="FR11" s="87">
        <v>4</v>
      </c>
      <c r="FS11" s="88">
        <v>4</v>
      </c>
      <c r="FT11" s="212"/>
      <c r="FU11" s="213"/>
      <c r="FV11" s="213"/>
      <c r="FW11" s="213"/>
      <c r="FX11" s="213"/>
      <c r="FY11" s="213"/>
      <c r="FZ11" s="213"/>
      <c r="GA11" s="213"/>
      <c r="GB11" s="195">
        <v>5</v>
      </c>
      <c r="GC11" s="214"/>
      <c r="GD11" s="132">
        <f t="shared" si="88"/>
        <v>17</v>
      </c>
      <c r="GE11" s="133">
        <f t="shared" si="89"/>
        <v>1.7647058823529411</v>
      </c>
      <c r="GF11" s="134" t="str">
        <f t="shared" si="90"/>
        <v>1.76</v>
      </c>
      <c r="GG11" s="213"/>
      <c r="GH11" s="213"/>
      <c r="GI11" s="213"/>
      <c r="GJ11" s="213"/>
      <c r="GK11" s="213"/>
      <c r="GL11" s="213"/>
      <c r="GM11" s="213"/>
      <c r="GN11" s="214"/>
    </row>
    <row r="12" spans="1:196" ht="20.25" customHeight="1">
      <c r="A12" s="28">
        <v>2</v>
      </c>
      <c r="B12" s="287" t="s">
        <v>129</v>
      </c>
      <c r="C12" s="255" t="s">
        <v>133</v>
      </c>
      <c r="D12" s="288" t="s">
        <v>134</v>
      </c>
      <c r="E12" s="289" t="s">
        <v>135</v>
      </c>
      <c r="F12" s="100"/>
      <c r="G12" s="309" t="s">
        <v>262</v>
      </c>
      <c r="H12" s="310" t="s">
        <v>12</v>
      </c>
      <c r="I12" s="311" t="s">
        <v>263</v>
      </c>
      <c r="J12" s="108">
        <v>6</v>
      </c>
      <c r="K12" s="68" t="str">
        <f t="shared" si="91"/>
        <v>C</v>
      </c>
      <c r="L12" s="69">
        <f>IF(K12="A",4,IF(K12="B+",3.5,IF(K12="B",3,IF(K12="C+",2.5,IF(K12="C",2,IF(K12="D+",1.5,IF(K12="D",1,0)))))))</f>
        <v>2</v>
      </c>
      <c r="M12" s="90" t="str">
        <f>TEXT(L12,"0.0")</f>
        <v>2.0</v>
      </c>
      <c r="N12" s="106"/>
      <c r="O12" s="102" t="str">
        <f t="shared" si="92"/>
        <v>F</v>
      </c>
      <c r="P12" s="103">
        <f t="shared" si="93"/>
        <v>0</v>
      </c>
      <c r="Q12" s="104" t="str">
        <f t="shared" si="94"/>
        <v>0.0</v>
      </c>
      <c r="R12" s="117">
        <v>6.7</v>
      </c>
      <c r="S12" s="109">
        <v>7</v>
      </c>
      <c r="T12" s="109"/>
      <c r="U12" s="21">
        <f t="shared" si="21"/>
        <v>6.9</v>
      </c>
      <c r="V12" s="22">
        <f t="shared" si="22"/>
        <v>6.9</v>
      </c>
      <c r="W12" s="68" t="str">
        <f t="shared" si="23"/>
        <v>C+</v>
      </c>
      <c r="X12" s="69">
        <f t="shared" si="24"/>
        <v>2.5</v>
      </c>
      <c r="Y12" s="69" t="str">
        <f t="shared" si="25"/>
        <v>2.5</v>
      </c>
      <c r="Z12" s="70">
        <v>2</v>
      </c>
      <c r="AA12" s="196">
        <v>2</v>
      </c>
      <c r="AB12" s="105">
        <v>7</v>
      </c>
      <c r="AC12" s="109">
        <v>8</v>
      </c>
      <c r="AD12" s="109"/>
      <c r="AE12" s="21">
        <f t="shared" si="26"/>
        <v>7.6</v>
      </c>
      <c r="AF12" s="22">
        <f t="shared" si="27"/>
        <v>7.6</v>
      </c>
      <c r="AG12" s="68" t="str">
        <f t="shared" si="28"/>
        <v>B</v>
      </c>
      <c r="AH12" s="69">
        <f t="shared" si="29"/>
        <v>3</v>
      </c>
      <c r="AI12" s="69" t="str">
        <f t="shared" si="30"/>
        <v>3.0</v>
      </c>
      <c r="AJ12" s="70">
        <v>2</v>
      </c>
      <c r="AK12" s="71">
        <v>2</v>
      </c>
      <c r="AL12" s="106"/>
      <c r="AM12" s="109"/>
      <c r="AN12" s="109"/>
      <c r="AO12" s="21">
        <f t="shared" si="31"/>
        <v>0</v>
      </c>
      <c r="AP12" s="22">
        <f t="shared" si="32"/>
        <v>0</v>
      </c>
      <c r="AQ12" s="68" t="str">
        <f t="shared" si="33"/>
        <v>F</v>
      </c>
      <c r="AR12" s="69">
        <f t="shared" si="34"/>
        <v>0</v>
      </c>
      <c r="AS12" s="69" t="str">
        <f t="shared" si="35"/>
        <v>0.0</v>
      </c>
      <c r="AT12" s="70">
        <v>3</v>
      </c>
      <c r="AU12" s="71"/>
      <c r="AV12" s="106">
        <v>7</v>
      </c>
      <c r="AW12" s="109">
        <v>6</v>
      </c>
      <c r="AX12" s="109"/>
      <c r="AY12" s="21">
        <f t="shared" si="36"/>
        <v>6.4</v>
      </c>
      <c r="AZ12" s="22">
        <f t="shared" si="37"/>
        <v>6.4</v>
      </c>
      <c r="BA12" s="68" t="str">
        <f t="shared" si="38"/>
        <v>C</v>
      </c>
      <c r="BB12" s="69">
        <f t="shared" si="39"/>
        <v>2</v>
      </c>
      <c r="BC12" s="69" t="str">
        <f t="shared" si="40"/>
        <v>2.0</v>
      </c>
      <c r="BD12" s="70">
        <v>2</v>
      </c>
      <c r="BE12" s="71">
        <v>2</v>
      </c>
      <c r="BF12" s="106">
        <v>8.2</v>
      </c>
      <c r="BG12" s="29">
        <v>8</v>
      </c>
      <c r="BH12" s="29"/>
      <c r="BI12" s="21">
        <f t="shared" si="41"/>
        <v>8.1</v>
      </c>
      <c r="BJ12" s="22">
        <f t="shared" si="42"/>
        <v>8.1</v>
      </c>
      <c r="BK12" s="68" t="str">
        <f t="shared" si="43"/>
        <v>B+</v>
      </c>
      <c r="BL12" s="69">
        <f t="shared" si="44"/>
        <v>3.5</v>
      </c>
      <c r="BM12" s="69" t="str">
        <f t="shared" si="45"/>
        <v>3.5</v>
      </c>
      <c r="BN12" s="70">
        <v>2</v>
      </c>
      <c r="BO12" s="71">
        <v>2</v>
      </c>
      <c r="BP12" s="106">
        <v>6.8</v>
      </c>
      <c r="BQ12" s="109">
        <v>5</v>
      </c>
      <c r="BR12" s="109"/>
      <c r="BS12" s="21">
        <f t="shared" si="46"/>
        <v>5.7</v>
      </c>
      <c r="BT12" s="22">
        <f t="shared" si="47"/>
        <v>5.7</v>
      </c>
      <c r="BU12" s="68" t="str">
        <f t="shared" si="48"/>
        <v>C</v>
      </c>
      <c r="BV12" s="69">
        <f t="shared" si="49"/>
        <v>2</v>
      </c>
      <c r="BW12" s="69" t="str">
        <f t="shared" si="50"/>
        <v>2.0</v>
      </c>
      <c r="BX12" s="70">
        <v>3</v>
      </c>
      <c r="BY12" s="71">
        <v>3</v>
      </c>
      <c r="BZ12" s="55">
        <v>7.7</v>
      </c>
      <c r="CA12" s="112">
        <v>7</v>
      </c>
      <c r="CB12" s="112"/>
      <c r="CC12" s="21">
        <f t="shared" si="51"/>
        <v>7.3</v>
      </c>
      <c r="CD12" s="22">
        <f t="shared" si="52"/>
        <v>7.3</v>
      </c>
      <c r="CE12" s="68" t="str">
        <f t="shared" si="53"/>
        <v>B</v>
      </c>
      <c r="CF12" s="69">
        <f t="shared" si="54"/>
        <v>3</v>
      </c>
      <c r="CG12" s="69" t="str">
        <f t="shared" si="55"/>
        <v>3.0</v>
      </c>
      <c r="CH12" s="70">
        <v>3</v>
      </c>
      <c r="CI12" s="71">
        <v>3</v>
      </c>
      <c r="CJ12" s="123">
        <v>8</v>
      </c>
      <c r="CK12" s="112">
        <v>8</v>
      </c>
      <c r="CL12" s="112"/>
      <c r="CM12" s="21">
        <f t="shared" si="56"/>
        <v>8</v>
      </c>
      <c r="CN12" s="22">
        <f t="shared" si="57"/>
        <v>8</v>
      </c>
      <c r="CO12" s="68" t="str">
        <f t="shared" si="58"/>
        <v>B+</v>
      </c>
      <c r="CP12" s="69">
        <f t="shared" si="59"/>
        <v>3.5</v>
      </c>
      <c r="CQ12" s="69" t="str">
        <f t="shared" si="60"/>
        <v>3.5</v>
      </c>
      <c r="CR12" s="70">
        <v>2</v>
      </c>
      <c r="CS12" s="71">
        <v>2</v>
      </c>
      <c r="CT12" s="94">
        <v>8</v>
      </c>
      <c r="CU12" s="112">
        <v>9</v>
      </c>
      <c r="CV12" s="112"/>
      <c r="CW12" s="21">
        <f t="shared" si="61"/>
        <v>8.6</v>
      </c>
      <c r="CX12" s="22">
        <f t="shared" si="62"/>
        <v>8.6</v>
      </c>
      <c r="CY12" s="68" t="str">
        <f t="shared" si="63"/>
        <v>A</v>
      </c>
      <c r="CZ12" s="69">
        <f t="shared" si="64"/>
        <v>4</v>
      </c>
      <c r="DA12" s="69" t="str">
        <f t="shared" si="65"/>
        <v>4.0</v>
      </c>
      <c r="DB12" s="70">
        <v>1</v>
      </c>
      <c r="DC12" s="71">
        <v>1</v>
      </c>
      <c r="DD12" s="132">
        <f t="shared" si="66"/>
        <v>20</v>
      </c>
      <c r="DE12" s="133">
        <f t="shared" si="67"/>
        <v>2.4</v>
      </c>
      <c r="DF12" s="134" t="str">
        <f t="shared" si="68"/>
        <v>2.40</v>
      </c>
      <c r="DG12" s="2" t="str">
        <f t="shared" si="69"/>
        <v>Lên lớp</v>
      </c>
      <c r="DH12" s="135">
        <f t="shared" si="70"/>
        <v>17</v>
      </c>
      <c r="DI12" s="136">
        <f t="shared" si="71"/>
        <v>2.823529411764706</v>
      </c>
      <c r="DJ12" s="2" t="str">
        <f t="shared" si="72"/>
        <v>Lên lớp</v>
      </c>
      <c r="DK12" s="158"/>
      <c r="DL12" s="94">
        <v>5.3</v>
      </c>
      <c r="DM12" s="112">
        <v>7</v>
      </c>
      <c r="DN12" s="112"/>
      <c r="DO12" s="21">
        <f t="shared" si="0"/>
        <v>6.3</v>
      </c>
      <c r="DP12" s="22">
        <f t="shared" si="1"/>
        <v>6.3</v>
      </c>
      <c r="DQ12" s="68" t="str">
        <f t="shared" si="2"/>
        <v>C</v>
      </c>
      <c r="DR12" s="69">
        <f t="shared" si="3"/>
        <v>2</v>
      </c>
      <c r="DS12" s="69" t="str">
        <f t="shared" si="4"/>
        <v>2.0</v>
      </c>
      <c r="DT12" s="70">
        <v>2</v>
      </c>
      <c r="DU12" s="71">
        <v>2</v>
      </c>
      <c r="DV12" s="98">
        <v>8</v>
      </c>
      <c r="DW12" s="112">
        <v>8</v>
      </c>
      <c r="DX12" s="112"/>
      <c r="DY12" s="21">
        <f t="shared" si="5"/>
        <v>8</v>
      </c>
      <c r="DZ12" s="22">
        <f t="shared" si="6"/>
        <v>8</v>
      </c>
      <c r="EA12" s="68" t="str">
        <f t="shared" si="7"/>
        <v>B+</v>
      </c>
      <c r="EB12" s="69">
        <f t="shared" si="8"/>
        <v>3.5</v>
      </c>
      <c r="EC12" s="69" t="str">
        <f t="shared" si="9"/>
        <v>3.5</v>
      </c>
      <c r="ED12" s="70">
        <v>2</v>
      </c>
      <c r="EE12" s="71">
        <v>2</v>
      </c>
      <c r="EF12" s="98">
        <v>7.7</v>
      </c>
      <c r="EG12" s="180">
        <v>8</v>
      </c>
      <c r="EH12" s="180"/>
      <c r="EI12" s="21">
        <f t="shared" si="10"/>
        <v>7.9</v>
      </c>
      <c r="EJ12" s="22">
        <f t="shared" si="11"/>
        <v>7.9</v>
      </c>
      <c r="EK12" s="68" t="str">
        <f t="shared" si="12"/>
        <v>B</v>
      </c>
      <c r="EL12" s="69">
        <f t="shared" si="13"/>
        <v>3</v>
      </c>
      <c r="EM12" s="69" t="str">
        <f t="shared" si="14"/>
        <v>3.0</v>
      </c>
      <c r="EN12" s="70">
        <v>2</v>
      </c>
      <c r="EO12" s="71">
        <v>2</v>
      </c>
      <c r="EP12" s="123">
        <v>6.3</v>
      </c>
      <c r="EQ12" s="225">
        <v>7</v>
      </c>
      <c r="ER12" s="219"/>
      <c r="ES12" s="21">
        <f>ROUND((EP12*0.4+EQ12*0.6),1)</f>
        <v>6.7</v>
      </c>
      <c r="ET12" s="22">
        <f>ROUND(MAX((EP12*0.4+EQ12*0.6),(EP12*0.4+ER12*0.6)),1)</f>
        <v>6.7</v>
      </c>
      <c r="EU12" s="68" t="str">
        <f>IF(ET12&gt;=8.5,"A",IF(ET12&gt;=8,"B+",IF(ET12&gt;=7,"B",IF(ET12&gt;=6.5,"C+",IF(ET12&gt;=5.5,"C",IF(ET12&gt;=5,"D+",IF(ET12&gt;=4,"D","F")))))))</f>
        <v>C+</v>
      </c>
      <c r="EV12" s="69">
        <f>IF(EU12="A",4,IF(EU12="B+",3.5,IF(EU12="B",3,IF(EU12="C+",2.5,IF(EU12="C",2,IF(EU12="D+",1.5,IF(EU12="D",1,0)))))))</f>
        <v>2.5</v>
      </c>
      <c r="EW12" s="69" t="str">
        <f>TEXT(EV12,"0.0")</f>
        <v>2.5</v>
      </c>
      <c r="EX12" s="70">
        <v>1</v>
      </c>
      <c r="EY12" s="71">
        <v>1</v>
      </c>
      <c r="EZ12" s="55">
        <v>7.9</v>
      </c>
      <c r="FA12" s="225">
        <v>6</v>
      </c>
      <c r="FB12" s="225"/>
      <c r="FC12" s="21">
        <f>ROUND((EZ12*0.4+FA12*0.6),1)</f>
        <v>6.8</v>
      </c>
      <c r="FD12" s="22">
        <f>ROUND(MAX((EZ12*0.4+FA12*0.6),(EZ12*0.4+FB12*0.6)),1)</f>
        <v>6.8</v>
      </c>
      <c r="FE12" s="68" t="str">
        <f>IF(FD12&gt;=8.5,"A",IF(FD12&gt;=8,"B+",IF(FD12&gt;=7,"B",IF(FD12&gt;=6.5,"C+",IF(FD12&gt;=5.5,"C",IF(FD12&gt;=5,"D+",IF(FD12&gt;=4,"D","F")))))))</f>
        <v>C+</v>
      </c>
      <c r="FF12" s="69">
        <f>IF(FE12="A",4,IF(FE12="B+",3.5,IF(FE12="B",3,IF(FE12="C+",2.5,IF(FE12="C",2,IF(FE12="D+",1.5,IF(FE12="D",1,0)))))))</f>
        <v>2.5</v>
      </c>
      <c r="FG12" s="69" t="str">
        <f>TEXT(FF12,"0.0")</f>
        <v>2.5</v>
      </c>
      <c r="FH12" s="70">
        <v>1</v>
      </c>
      <c r="FI12" s="71">
        <v>1</v>
      </c>
      <c r="FJ12" s="94">
        <v>7</v>
      </c>
      <c r="FK12" s="180">
        <v>7</v>
      </c>
      <c r="FL12" s="180"/>
      <c r="FM12" s="21">
        <f t="shared" si="83"/>
        <v>7</v>
      </c>
      <c r="FN12" s="22">
        <f t="shared" si="84"/>
        <v>7</v>
      </c>
      <c r="FO12" s="68" t="str">
        <f t="shared" si="85"/>
        <v>B</v>
      </c>
      <c r="FP12" s="69">
        <f t="shared" si="86"/>
        <v>3</v>
      </c>
      <c r="FQ12" s="69" t="str">
        <f t="shared" si="87"/>
        <v>3.0</v>
      </c>
      <c r="FR12" s="70">
        <v>4</v>
      </c>
      <c r="FS12" s="71">
        <v>4</v>
      </c>
      <c r="FT12" s="163"/>
      <c r="FU12" s="38"/>
      <c r="FV12" s="38"/>
      <c r="FW12" s="38"/>
      <c r="FX12" s="38"/>
      <c r="FY12" s="38"/>
      <c r="FZ12" s="38"/>
      <c r="GA12" s="38"/>
      <c r="GB12" s="70">
        <v>5</v>
      </c>
      <c r="GC12" s="48"/>
      <c r="GD12" s="132">
        <f t="shared" si="88"/>
        <v>17</v>
      </c>
      <c r="GE12" s="133">
        <f t="shared" si="89"/>
        <v>2</v>
      </c>
      <c r="GF12" s="134" t="str">
        <f t="shared" si="90"/>
        <v>2.00</v>
      </c>
      <c r="GG12" s="38"/>
      <c r="GH12" s="38"/>
      <c r="GI12" s="38"/>
      <c r="GJ12" s="38"/>
      <c r="GK12" s="38"/>
      <c r="GL12" s="38"/>
      <c r="GM12" s="38"/>
      <c r="GN12" s="48"/>
    </row>
    <row r="13" spans="1:196" ht="20.25" customHeight="1">
      <c r="A13" s="28">
        <v>3</v>
      </c>
      <c r="B13" s="287" t="s">
        <v>129</v>
      </c>
      <c r="C13" s="255" t="s">
        <v>136</v>
      </c>
      <c r="D13" s="288" t="s">
        <v>137</v>
      </c>
      <c r="E13" s="289" t="s">
        <v>138</v>
      </c>
      <c r="F13" s="100"/>
      <c r="G13" s="309" t="s">
        <v>264</v>
      </c>
      <c r="H13" s="310" t="s">
        <v>12</v>
      </c>
      <c r="I13" s="311" t="s">
        <v>265</v>
      </c>
      <c r="J13" s="108">
        <v>6.7</v>
      </c>
      <c r="K13" s="68" t="str">
        <f t="shared" si="91"/>
        <v>C+</v>
      </c>
      <c r="L13" s="69">
        <f>IF(K13="A",4,IF(K13="B+",3.5,IF(K13="B",3,IF(K13="C+",2.5,IF(K13="C",2,IF(K13="D+",1.5,IF(K13="D",1,0)))))))</f>
        <v>2.5</v>
      </c>
      <c r="M13" s="90" t="str">
        <f>TEXT(L13,"0.0")</f>
        <v>2.5</v>
      </c>
      <c r="N13" s="106"/>
      <c r="O13" s="102" t="str">
        <f t="shared" si="92"/>
        <v>F</v>
      </c>
      <c r="P13" s="103">
        <f t="shared" si="93"/>
        <v>0</v>
      </c>
      <c r="Q13" s="104" t="str">
        <f t="shared" si="94"/>
        <v>0.0</v>
      </c>
      <c r="R13" s="117">
        <v>8.7</v>
      </c>
      <c r="S13" s="109">
        <v>7</v>
      </c>
      <c r="T13" s="109"/>
      <c r="U13" s="21">
        <f t="shared" si="21"/>
        <v>7.7</v>
      </c>
      <c r="V13" s="22">
        <f t="shared" si="22"/>
        <v>7.7</v>
      </c>
      <c r="W13" s="68" t="str">
        <f t="shared" si="23"/>
        <v>B</v>
      </c>
      <c r="X13" s="69">
        <f t="shared" si="24"/>
        <v>3</v>
      </c>
      <c r="Y13" s="69" t="str">
        <f t="shared" si="25"/>
        <v>3.0</v>
      </c>
      <c r="Z13" s="70">
        <v>2</v>
      </c>
      <c r="AA13" s="196">
        <v>2</v>
      </c>
      <c r="AB13" s="105">
        <v>7</v>
      </c>
      <c r="AC13" s="109">
        <v>8</v>
      </c>
      <c r="AD13" s="109"/>
      <c r="AE13" s="21">
        <f t="shared" si="26"/>
        <v>7.6</v>
      </c>
      <c r="AF13" s="22">
        <f t="shared" si="27"/>
        <v>7.6</v>
      </c>
      <c r="AG13" s="68" t="str">
        <f t="shared" si="28"/>
        <v>B</v>
      </c>
      <c r="AH13" s="69">
        <f t="shared" si="29"/>
        <v>3</v>
      </c>
      <c r="AI13" s="69" t="str">
        <f t="shared" si="30"/>
        <v>3.0</v>
      </c>
      <c r="AJ13" s="70">
        <v>2</v>
      </c>
      <c r="AK13" s="71">
        <v>2</v>
      </c>
      <c r="AL13" s="106"/>
      <c r="AM13" s="109"/>
      <c r="AN13" s="109"/>
      <c r="AO13" s="21">
        <f t="shared" si="31"/>
        <v>0</v>
      </c>
      <c r="AP13" s="22">
        <f t="shared" si="32"/>
        <v>0</v>
      </c>
      <c r="AQ13" s="68" t="str">
        <f t="shared" si="33"/>
        <v>F</v>
      </c>
      <c r="AR13" s="69">
        <f t="shared" si="34"/>
        <v>0</v>
      </c>
      <c r="AS13" s="69" t="str">
        <f t="shared" si="35"/>
        <v>0.0</v>
      </c>
      <c r="AT13" s="70">
        <v>3</v>
      </c>
      <c r="AU13" s="71"/>
      <c r="AV13" s="106">
        <v>7.7</v>
      </c>
      <c r="AW13" s="109">
        <v>5</v>
      </c>
      <c r="AX13" s="109"/>
      <c r="AY13" s="21">
        <f t="shared" si="36"/>
        <v>6.1</v>
      </c>
      <c r="AZ13" s="22">
        <f t="shared" si="37"/>
        <v>6.1</v>
      </c>
      <c r="BA13" s="68" t="str">
        <f t="shared" si="38"/>
        <v>C</v>
      </c>
      <c r="BB13" s="69">
        <f t="shared" si="39"/>
        <v>2</v>
      </c>
      <c r="BC13" s="69" t="str">
        <f t="shared" si="40"/>
        <v>2.0</v>
      </c>
      <c r="BD13" s="70">
        <v>2</v>
      </c>
      <c r="BE13" s="71">
        <v>2</v>
      </c>
      <c r="BF13" s="106">
        <v>7.8</v>
      </c>
      <c r="BG13" s="29">
        <v>7</v>
      </c>
      <c r="BH13" s="29"/>
      <c r="BI13" s="21">
        <f t="shared" si="41"/>
        <v>7.3</v>
      </c>
      <c r="BJ13" s="22">
        <f t="shared" si="42"/>
        <v>7.3</v>
      </c>
      <c r="BK13" s="68" t="str">
        <f t="shared" si="43"/>
        <v>B</v>
      </c>
      <c r="BL13" s="69">
        <f t="shared" si="44"/>
        <v>3</v>
      </c>
      <c r="BM13" s="69" t="str">
        <f t="shared" si="45"/>
        <v>3.0</v>
      </c>
      <c r="BN13" s="70">
        <v>2</v>
      </c>
      <c r="BO13" s="71">
        <v>2</v>
      </c>
      <c r="BP13" s="106">
        <v>7.7</v>
      </c>
      <c r="BQ13" s="109">
        <v>9</v>
      </c>
      <c r="BR13" s="109"/>
      <c r="BS13" s="21">
        <f t="shared" si="46"/>
        <v>8.5</v>
      </c>
      <c r="BT13" s="22">
        <f t="shared" si="47"/>
        <v>8.5</v>
      </c>
      <c r="BU13" s="68" t="str">
        <f t="shared" si="48"/>
        <v>A</v>
      </c>
      <c r="BV13" s="69">
        <f t="shared" si="49"/>
        <v>4</v>
      </c>
      <c r="BW13" s="69" t="str">
        <f t="shared" si="50"/>
        <v>4.0</v>
      </c>
      <c r="BX13" s="70">
        <v>3</v>
      </c>
      <c r="BY13" s="71">
        <v>3</v>
      </c>
      <c r="BZ13" s="55">
        <v>8.6</v>
      </c>
      <c r="CA13" s="112">
        <v>8</v>
      </c>
      <c r="CB13" s="112"/>
      <c r="CC13" s="21">
        <f t="shared" si="51"/>
        <v>8.2</v>
      </c>
      <c r="CD13" s="22">
        <f t="shared" si="52"/>
        <v>8.2</v>
      </c>
      <c r="CE13" s="68" t="str">
        <f t="shared" si="53"/>
        <v>B+</v>
      </c>
      <c r="CF13" s="69">
        <f t="shared" si="54"/>
        <v>3.5</v>
      </c>
      <c r="CG13" s="69" t="str">
        <f t="shared" si="55"/>
        <v>3.5</v>
      </c>
      <c r="CH13" s="70">
        <v>3</v>
      </c>
      <c r="CI13" s="71">
        <v>3</v>
      </c>
      <c r="CJ13" s="123">
        <v>8</v>
      </c>
      <c r="CK13" s="112">
        <v>8</v>
      </c>
      <c r="CL13" s="112"/>
      <c r="CM13" s="21">
        <f t="shared" si="56"/>
        <v>8</v>
      </c>
      <c r="CN13" s="22">
        <f t="shared" si="57"/>
        <v>8</v>
      </c>
      <c r="CO13" s="68" t="str">
        <f t="shared" si="58"/>
        <v>B+</v>
      </c>
      <c r="CP13" s="69">
        <f t="shared" si="59"/>
        <v>3.5</v>
      </c>
      <c r="CQ13" s="69" t="str">
        <f t="shared" si="60"/>
        <v>3.5</v>
      </c>
      <c r="CR13" s="70">
        <v>2</v>
      </c>
      <c r="CS13" s="71">
        <v>2</v>
      </c>
      <c r="CT13" s="94">
        <v>8</v>
      </c>
      <c r="CU13" s="112">
        <v>8</v>
      </c>
      <c r="CV13" s="112"/>
      <c r="CW13" s="21">
        <f t="shared" si="61"/>
        <v>8</v>
      </c>
      <c r="CX13" s="22">
        <f t="shared" si="62"/>
        <v>8</v>
      </c>
      <c r="CY13" s="68" t="str">
        <f t="shared" si="63"/>
        <v>B+</v>
      </c>
      <c r="CZ13" s="69">
        <f t="shared" si="64"/>
        <v>3.5</v>
      </c>
      <c r="DA13" s="69" t="str">
        <f t="shared" si="65"/>
        <v>3.5</v>
      </c>
      <c r="DB13" s="70">
        <v>1</v>
      </c>
      <c r="DC13" s="71">
        <v>1</v>
      </c>
      <c r="DD13" s="132">
        <f t="shared" si="66"/>
        <v>20</v>
      </c>
      <c r="DE13" s="133">
        <f t="shared" si="67"/>
        <v>2.75</v>
      </c>
      <c r="DF13" s="134" t="str">
        <f t="shared" si="68"/>
        <v>2.75</v>
      </c>
      <c r="DG13" s="2" t="str">
        <f t="shared" si="69"/>
        <v>Lên lớp</v>
      </c>
      <c r="DH13" s="135">
        <f t="shared" si="70"/>
        <v>17</v>
      </c>
      <c r="DI13" s="136">
        <f t="shared" si="71"/>
        <v>3.235294117647059</v>
      </c>
      <c r="DJ13" s="2" t="str">
        <f t="shared" si="72"/>
        <v>Lên lớp</v>
      </c>
      <c r="DK13" s="158"/>
      <c r="DL13" s="94">
        <v>8.7</v>
      </c>
      <c r="DM13" s="112">
        <v>9</v>
      </c>
      <c r="DN13" s="112"/>
      <c r="DO13" s="21">
        <f t="shared" si="0"/>
        <v>8.9</v>
      </c>
      <c r="DP13" s="22">
        <f t="shared" si="1"/>
        <v>8.9</v>
      </c>
      <c r="DQ13" s="68" t="str">
        <f t="shared" si="2"/>
        <v>A</v>
      </c>
      <c r="DR13" s="69">
        <f t="shared" si="3"/>
        <v>4</v>
      </c>
      <c r="DS13" s="69" t="str">
        <f t="shared" si="4"/>
        <v>4.0</v>
      </c>
      <c r="DT13" s="70">
        <v>2</v>
      </c>
      <c r="DU13" s="71">
        <v>2</v>
      </c>
      <c r="DV13" s="98">
        <v>7</v>
      </c>
      <c r="DW13" s="112">
        <v>8</v>
      </c>
      <c r="DX13" s="112"/>
      <c r="DY13" s="21">
        <f t="shared" si="5"/>
        <v>7.6</v>
      </c>
      <c r="DZ13" s="22">
        <f t="shared" si="6"/>
        <v>7.6</v>
      </c>
      <c r="EA13" s="68" t="str">
        <f t="shared" si="7"/>
        <v>B</v>
      </c>
      <c r="EB13" s="69">
        <f t="shared" si="8"/>
        <v>3</v>
      </c>
      <c r="EC13" s="69" t="str">
        <f t="shared" si="9"/>
        <v>3.0</v>
      </c>
      <c r="ED13" s="70">
        <v>2</v>
      </c>
      <c r="EE13" s="71">
        <v>2</v>
      </c>
      <c r="EF13" s="98">
        <v>7.7</v>
      </c>
      <c r="EG13" s="180">
        <v>9</v>
      </c>
      <c r="EH13" s="180"/>
      <c r="EI13" s="21">
        <f t="shared" si="10"/>
        <v>8.5</v>
      </c>
      <c r="EJ13" s="22">
        <f t="shared" si="11"/>
        <v>8.5</v>
      </c>
      <c r="EK13" s="68" t="str">
        <f t="shared" si="12"/>
        <v>A</v>
      </c>
      <c r="EL13" s="69">
        <f t="shared" si="13"/>
        <v>4</v>
      </c>
      <c r="EM13" s="69" t="str">
        <f t="shared" si="14"/>
        <v>4.0</v>
      </c>
      <c r="EN13" s="70">
        <v>2</v>
      </c>
      <c r="EO13" s="71">
        <v>2</v>
      </c>
      <c r="EP13" s="123">
        <v>7.3</v>
      </c>
      <c r="EQ13" s="225">
        <v>8</v>
      </c>
      <c r="ER13" s="219"/>
      <c r="ES13" s="21">
        <f>ROUND((EP13*0.4+EQ13*0.6),1)</f>
        <v>7.7</v>
      </c>
      <c r="ET13" s="22">
        <f>ROUND(MAX((EP13*0.4+EQ13*0.6),(EP13*0.4+ER13*0.6)),1)</f>
        <v>7.7</v>
      </c>
      <c r="EU13" s="68" t="str">
        <f>IF(ET13&gt;=8.5,"A",IF(ET13&gt;=8,"B+",IF(ET13&gt;=7,"B",IF(ET13&gt;=6.5,"C+",IF(ET13&gt;=5.5,"C",IF(ET13&gt;=5,"D+",IF(ET13&gt;=4,"D","F")))))))</f>
        <v>B</v>
      </c>
      <c r="EV13" s="69">
        <f>IF(EU13="A",4,IF(EU13="B+",3.5,IF(EU13="B",3,IF(EU13="C+",2.5,IF(EU13="C",2,IF(EU13="D+",1.5,IF(EU13="D",1,0)))))))</f>
        <v>3</v>
      </c>
      <c r="EW13" s="69" t="str">
        <f>TEXT(EV13,"0.0")</f>
        <v>3.0</v>
      </c>
      <c r="EX13" s="70">
        <v>1</v>
      </c>
      <c r="EY13" s="71">
        <v>1</v>
      </c>
      <c r="EZ13" s="55">
        <v>6.8</v>
      </c>
      <c r="FA13" s="225">
        <v>7</v>
      </c>
      <c r="FB13" s="225"/>
      <c r="FC13" s="21">
        <f>ROUND((EZ13*0.4+FA13*0.6),1)</f>
        <v>6.9</v>
      </c>
      <c r="FD13" s="22">
        <f>ROUND(MAX((EZ13*0.4+FA13*0.6),(EZ13*0.4+FB13*0.6)),1)</f>
        <v>6.9</v>
      </c>
      <c r="FE13" s="68" t="str">
        <f>IF(FD13&gt;=8.5,"A",IF(FD13&gt;=8,"B+",IF(FD13&gt;=7,"B",IF(FD13&gt;=6.5,"C+",IF(FD13&gt;=5.5,"C",IF(FD13&gt;=5,"D+",IF(FD13&gt;=4,"D","F")))))))</f>
        <v>C+</v>
      </c>
      <c r="FF13" s="69">
        <f>IF(FE13="A",4,IF(FE13="B+",3.5,IF(FE13="B",3,IF(FE13="C+",2.5,IF(FE13="C",2,IF(FE13="D+",1.5,IF(FE13="D",1,0)))))))</f>
        <v>2.5</v>
      </c>
      <c r="FG13" s="69" t="str">
        <f>TEXT(FF13,"0.0")</f>
        <v>2.5</v>
      </c>
      <c r="FH13" s="70">
        <v>1</v>
      </c>
      <c r="FI13" s="71">
        <v>1</v>
      </c>
      <c r="FJ13" s="94">
        <v>7</v>
      </c>
      <c r="FK13" s="180">
        <v>8</v>
      </c>
      <c r="FL13" s="180"/>
      <c r="FM13" s="21">
        <f t="shared" si="83"/>
        <v>7.6</v>
      </c>
      <c r="FN13" s="22">
        <f t="shared" si="84"/>
        <v>7.6</v>
      </c>
      <c r="FO13" s="68" t="str">
        <f t="shared" si="85"/>
        <v>B</v>
      </c>
      <c r="FP13" s="69">
        <f t="shared" si="86"/>
        <v>3</v>
      </c>
      <c r="FQ13" s="69" t="str">
        <f t="shared" si="87"/>
        <v>3.0</v>
      </c>
      <c r="FR13" s="70">
        <v>4</v>
      </c>
      <c r="FS13" s="71">
        <v>4</v>
      </c>
      <c r="FT13" s="163"/>
      <c r="FU13" s="38"/>
      <c r="FV13" s="38"/>
      <c r="FW13" s="38"/>
      <c r="FX13" s="38"/>
      <c r="FY13" s="38"/>
      <c r="FZ13" s="38"/>
      <c r="GA13" s="38"/>
      <c r="GB13" s="70">
        <v>5</v>
      </c>
      <c r="GC13" s="48"/>
      <c r="GD13" s="132">
        <f t="shared" si="88"/>
        <v>17</v>
      </c>
      <c r="GE13" s="133">
        <f t="shared" si="89"/>
        <v>2.323529411764706</v>
      </c>
      <c r="GF13" s="134" t="str">
        <f t="shared" si="90"/>
        <v>2.32</v>
      </c>
      <c r="GG13" s="38"/>
      <c r="GH13" s="38"/>
      <c r="GI13" s="38"/>
      <c r="GJ13" s="38"/>
      <c r="GK13" s="38"/>
      <c r="GL13" s="38"/>
      <c r="GM13" s="38"/>
      <c r="GN13" s="48"/>
    </row>
    <row r="14" spans="1:196" s="110" customFormat="1" ht="20.25" customHeight="1">
      <c r="A14" s="28">
        <v>4</v>
      </c>
      <c r="B14" s="290" t="s">
        <v>129</v>
      </c>
      <c r="C14" s="291" t="s">
        <v>139</v>
      </c>
      <c r="D14" s="292" t="s">
        <v>140</v>
      </c>
      <c r="E14" s="293" t="s">
        <v>10</v>
      </c>
      <c r="F14" s="100"/>
      <c r="G14" s="309" t="s">
        <v>266</v>
      </c>
      <c r="H14" s="310" t="s">
        <v>12</v>
      </c>
      <c r="I14" s="311" t="s">
        <v>267</v>
      </c>
      <c r="J14" s="108">
        <v>6.3</v>
      </c>
      <c r="K14" s="68" t="str">
        <f t="shared" si="91"/>
        <v>C</v>
      </c>
      <c r="L14" s="69">
        <f>IF(K14="A",4,IF(K14="B+",3.5,IF(K14="B",3,IF(K14="C+",2.5,IF(K14="C",2,IF(K14="D+",1.5,IF(K14="D",1,0)))))))</f>
        <v>2</v>
      </c>
      <c r="M14" s="90" t="str">
        <f>TEXT(L14,"0.0")</f>
        <v>2.0</v>
      </c>
      <c r="N14" s="106"/>
      <c r="O14" s="102" t="str">
        <f t="shared" si="92"/>
        <v>F</v>
      </c>
      <c r="P14" s="103">
        <f t="shared" si="93"/>
        <v>0</v>
      </c>
      <c r="Q14" s="104" t="str">
        <f t="shared" si="94"/>
        <v>0.0</v>
      </c>
      <c r="R14" s="117">
        <v>6</v>
      </c>
      <c r="S14" s="109">
        <v>6</v>
      </c>
      <c r="T14" s="109"/>
      <c r="U14" s="147">
        <f t="shared" si="21"/>
        <v>6</v>
      </c>
      <c r="V14" s="148">
        <f t="shared" si="22"/>
        <v>6</v>
      </c>
      <c r="W14" s="102" t="str">
        <f t="shared" si="23"/>
        <v>C</v>
      </c>
      <c r="X14" s="103">
        <f t="shared" si="24"/>
        <v>2</v>
      </c>
      <c r="Y14" s="103" t="str">
        <f t="shared" si="25"/>
        <v>2.0</v>
      </c>
      <c r="Z14" s="121">
        <v>2</v>
      </c>
      <c r="AA14" s="149">
        <v>2</v>
      </c>
      <c r="AB14" s="105">
        <v>5.7</v>
      </c>
      <c r="AC14" s="109">
        <v>7</v>
      </c>
      <c r="AD14" s="109"/>
      <c r="AE14" s="147">
        <f t="shared" si="26"/>
        <v>6.5</v>
      </c>
      <c r="AF14" s="148">
        <f t="shared" si="27"/>
        <v>6.5</v>
      </c>
      <c r="AG14" s="102" t="str">
        <f t="shared" si="28"/>
        <v>C+</v>
      </c>
      <c r="AH14" s="103">
        <f t="shared" si="29"/>
        <v>2.5</v>
      </c>
      <c r="AI14" s="103" t="str">
        <f t="shared" si="30"/>
        <v>2.5</v>
      </c>
      <c r="AJ14" s="121">
        <v>2</v>
      </c>
      <c r="AK14" s="149">
        <v>2</v>
      </c>
      <c r="AL14" s="106"/>
      <c r="AM14" s="109"/>
      <c r="AN14" s="109"/>
      <c r="AO14" s="147">
        <f t="shared" si="31"/>
        <v>0</v>
      </c>
      <c r="AP14" s="148">
        <f t="shared" si="32"/>
        <v>0</v>
      </c>
      <c r="AQ14" s="102" t="str">
        <f t="shared" si="33"/>
        <v>F</v>
      </c>
      <c r="AR14" s="103">
        <f t="shared" si="34"/>
        <v>0</v>
      </c>
      <c r="AS14" s="103" t="str">
        <f t="shared" si="35"/>
        <v>0.0</v>
      </c>
      <c r="AT14" s="121">
        <v>3</v>
      </c>
      <c r="AU14" s="258"/>
      <c r="AV14" s="147"/>
      <c r="AW14" s="109"/>
      <c r="AX14" s="109"/>
      <c r="AY14" s="21">
        <f>ROUND((AV14*0.4+AW14*0.6),1)</f>
        <v>0</v>
      </c>
      <c r="AZ14" s="22">
        <f>ROUND(MAX((AV14*0.4+AW14*0.6),(AV14*0.4+AX14*0.6)),1)</f>
        <v>0</v>
      </c>
      <c r="BA14" s="68" t="str">
        <f>IF(AZ14&gt;=8.5,"A",IF(AZ14&gt;=8,"B+",IF(AZ14&gt;=7,"B",IF(AZ14&gt;=6.5,"C+",IF(AZ14&gt;=5.5,"C",IF(AZ14&gt;=5,"D+",IF(AZ14&gt;=4,"D","F")))))))</f>
        <v>F</v>
      </c>
      <c r="BB14" s="69">
        <f>IF(BA14="A",4,IF(BA14="B+",3.5,IF(BA14="B",3,IF(BA14="C+",2.5,IF(BA14="C",2,IF(BA14="D+",1.5,IF(BA14="D",1,0)))))))</f>
        <v>0</v>
      </c>
      <c r="BC14" s="69" t="str">
        <f>TEXT(BB14,"0.0")</f>
        <v>0.0</v>
      </c>
      <c r="BD14" s="121"/>
      <c r="BE14" s="159"/>
      <c r="BF14" s="147">
        <v>7.8</v>
      </c>
      <c r="BG14" s="29">
        <v>5</v>
      </c>
      <c r="BH14" s="29"/>
      <c r="BI14" s="147">
        <f t="shared" si="41"/>
        <v>6.1</v>
      </c>
      <c r="BJ14" s="148">
        <f t="shared" si="42"/>
        <v>6.1</v>
      </c>
      <c r="BK14" s="102" t="str">
        <f t="shared" si="43"/>
        <v>C</v>
      </c>
      <c r="BL14" s="103">
        <f t="shared" si="44"/>
        <v>2</v>
      </c>
      <c r="BM14" s="103" t="str">
        <f t="shared" si="45"/>
        <v>2.0</v>
      </c>
      <c r="BN14" s="121">
        <v>2</v>
      </c>
      <c r="BO14" s="149">
        <v>2</v>
      </c>
      <c r="BP14" s="106">
        <v>7</v>
      </c>
      <c r="BQ14" s="109">
        <v>7</v>
      </c>
      <c r="BR14" s="109"/>
      <c r="BS14" s="147">
        <f t="shared" si="46"/>
        <v>7</v>
      </c>
      <c r="BT14" s="148">
        <f t="shared" si="47"/>
        <v>7</v>
      </c>
      <c r="BU14" s="102" t="str">
        <f t="shared" si="48"/>
        <v>B</v>
      </c>
      <c r="BV14" s="103">
        <f t="shared" si="49"/>
        <v>3</v>
      </c>
      <c r="BW14" s="103" t="str">
        <f t="shared" si="50"/>
        <v>3.0</v>
      </c>
      <c r="BX14" s="121">
        <v>3</v>
      </c>
      <c r="BY14" s="149">
        <v>3</v>
      </c>
      <c r="BZ14" s="222">
        <v>7</v>
      </c>
      <c r="CA14" s="223">
        <v>6</v>
      </c>
      <c r="CB14" s="223"/>
      <c r="CC14" s="259">
        <f t="shared" si="51"/>
        <v>6.4</v>
      </c>
      <c r="CD14" s="260">
        <f t="shared" si="52"/>
        <v>6.4</v>
      </c>
      <c r="CE14" s="261" t="str">
        <f t="shared" si="53"/>
        <v>C</v>
      </c>
      <c r="CF14" s="103">
        <f t="shared" si="54"/>
        <v>2</v>
      </c>
      <c r="CG14" s="103" t="str">
        <f t="shared" si="55"/>
        <v>2.0</v>
      </c>
      <c r="CH14" s="121">
        <v>3</v>
      </c>
      <c r="CI14" s="149">
        <v>3</v>
      </c>
      <c r="CJ14" s="125">
        <v>0</v>
      </c>
      <c r="CK14" s="109"/>
      <c r="CL14" s="109"/>
      <c r="CM14" s="147">
        <f t="shared" si="56"/>
        <v>0</v>
      </c>
      <c r="CN14" s="148">
        <f t="shared" si="57"/>
        <v>0</v>
      </c>
      <c r="CO14" s="102" t="str">
        <f t="shared" si="58"/>
        <v>F</v>
      </c>
      <c r="CP14" s="103">
        <f t="shared" si="59"/>
        <v>0</v>
      </c>
      <c r="CQ14" s="103" t="str">
        <f t="shared" si="60"/>
        <v>0.0</v>
      </c>
      <c r="CR14" s="121">
        <v>2</v>
      </c>
      <c r="CS14" s="149"/>
      <c r="CT14" s="106">
        <v>6</v>
      </c>
      <c r="CU14" s="109">
        <v>7</v>
      </c>
      <c r="CV14" s="109"/>
      <c r="CW14" s="147">
        <f t="shared" si="61"/>
        <v>6.6</v>
      </c>
      <c r="CX14" s="148">
        <f t="shared" si="62"/>
        <v>6.6</v>
      </c>
      <c r="CY14" s="102" t="str">
        <f t="shared" si="63"/>
        <v>C+</v>
      </c>
      <c r="CZ14" s="103">
        <f t="shared" si="64"/>
        <v>2.5</v>
      </c>
      <c r="DA14" s="103" t="str">
        <f t="shared" si="65"/>
        <v>2.5</v>
      </c>
      <c r="DB14" s="121">
        <v>1</v>
      </c>
      <c r="DC14" s="149">
        <v>1</v>
      </c>
      <c r="DD14" s="151">
        <f t="shared" si="66"/>
        <v>18</v>
      </c>
      <c r="DE14" s="152">
        <f t="shared" si="67"/>
        <v>1.6944444444444444</v>
      </c>
      <c r="DF14" s="153" t="str">
        <f t="shared" si="68"/>
        <v>1.69</v>
      </c>
      <c r="DG14" s="29" t="str">
        <f t="shared" si="69"/>
        <v>Lên lớp</v>
      </c>
      <c r="DH14" s="154">
        <f t="shared" si="70"/>
        <v>13</v>
      </c>
      <c r="DI14" s="155">
        <f t="shared" si="71"/>
        <v>2.3461538461538463</v>
      </c>
      <c r="DJ14" s="29" t="str">
        <f t="shared" si="72"/>
        <v>Lên lớp</v>
      </c>
      <c r="DK14" s="159"/>
      <c r="DL14" s="106">
        <v>6</v>
      </c>
      <c r="DM14" s="262"/>
      <c r="DN14" s="109">
        <v>4</v>
      </c>
      <c r="DO14" s="147">
        <f t="shared" si="0"/>
        <v>2.4</v>
      </c>
      <c r="DP14" s="148">
        <f t="shared" si="1"/>
        <v>4.8</v>
      </c>
      <c r="DQ14" s="102" t="str">
        <f t="shared" si="2"/>
        <v>D</v>
      </c>
      <c r="DR14" s="103">
        <f t="shared" si="3"/>
        <v>1</v>
      </c>
      <c r="DS14" s="103" t="str">
        <f t="shared" si="4"/>
        <v>1.0</v>
      </c>
      <c r="DT14" s="121">
        <v>2</v>
      </c>
      <c r="DU14" s="149">
        <v>2</v>
      </c>
      <c r="DV14" s="105">
        <v>7</v>
      </c>
      <c r="DW14" s="109">
        <v>5</v>
      </c>
      <c r="DX14" s="109"/>
      <c r="DY14" s="147">
        <f t="shared" si="5"/>
        <v>5.8</v>
      </c>
      <c r="DZ14" s="148">
        <f t="shared" si="6"/>
        <v>5.8</v>
      </c>
      <c r="EA14" s="102" t="str">
        <f t="shared" si="7"/>
        <v>C</v>
      </c>
      <c r="EB14" s="103">
        <f t="shared" si="8"/>
        <v>2</v>
      </c>
      <c r="EC14" s="103" t="str">
        <f t="shared" si="9"/>
        <v>2.0</v>
      </c>
      <c r="ED14" s="121">
        <v>2</v>
      </c>
      <c r="EE14" s="149">
        <v>2</v>
      </c>
      <c r="EF14" s="105">
        <v>6.7</v>
      </c>
      <c r="EG14" s="182">
        <v>8</v>
      </c>
      <c r="EH14" s="182"/>
      <c r="EI14" s="147">
        <f t="shared" si="10"/>
        <v>7.5</v>
      </c>
      <c r="EJ14" s="148">
        <f t="shared" si="11"/>
        <v>7.5</v>
      </c>
      <c r="EK14" s="102" t="str">
        <f t="shared" si="12"/>
        <v>B</v>
      </c>
      <c r="EL14" s="103">
        <f t="shared" si="13"/>
        <v>3</v>
      </c>
      <c r="EM14" s="103" t="str">
        <f t="shared" si="14"/>
        <v>3.0</v>
      </c>
      <c r="EN14" s="121">
        <v>2</v>
      </c>
      <c r="EO14" s="149">
        <v>2</v>
      </c>
      <c r="EP14" s="150">
        <v>6.7</v>
      </c>
      <c r="EQ14" s="226">
        <v>6</v>
      </c>
      <c r="ER14" s="254"/>
      <c r="ES14" s="147">
        <f>ROUND((EP14*0.4+EQ14*0.6),1)</f>
        <v>6.3</v>
      </c>
      <c r="ET14" s="148">
        <f>ROUND(MAX((EP14*0.4+EQ14*0.6),(EP14*0.4+ER14*0.6)),1)</f>
        <v>6.3</v>
      </c>
      <c r="EU14" s="102" t="str">
        <f>IF(ET14&gt;=8.5,"A",IF(ET14&gt;=8,"B+",IF(ET14&gt;=7,"B",IF(ET14&gt;=6.5,"C+",IF(ET14&gt;=5.5,"C",IF(ET14&gt;=5,"D+",IF(ET14&gt;=4,"D","F")))))))</f>
        <v>C</v>
      </c>
      <c r="EV14" s="103">
        <f>IF(EU14="A",4,IF(EU14="B+",3.5,IF(EU14="B",3,IF(EU14="C+",2.5,IF(EU14="C",2,IF(EU14="D+",1.5,IF(EU14="D",1,0)))))))</f>
        <v>2</v>
      </c>
      <c r="EW14" s="103" t="str">
        <f>TEXT(EV14,"0.0")</f>
        <v>2.0</v>
      </c>
      <c r="EX14" s="121">
        <v>1</v>
      </c>
      <c r="EY14" s="149">
        <v>1</v>
      </c>
      <c r="EZ14" s="117">
        <v>5.9</v>
      </c>
      <c r="FA14" s="226">
        <v>5</v>
      </c>
      <c r="FB14" s="226"/>
      <c r="FC14" s="147">
        <f>ROUND((EZ14*0.4+FA14*0.6),1)</f>
        <v>5.4</v>
      </c>
      <c r="FD14" s="148">
        <f>ROUND(MAX((EZ14*0.4+FA14*0.6),(EZ14*0.4+FB14*0.6)),1)</f>
        <v>5.4</v>
      </c>
      <c r="FE14" s="102" t="str">
        <f>IF(FD14&gt;=8.5,"A",IF(FD14&gt;=8,"B+",IF(FD14&gt;=7,"B",IF(FD14&gt;=6.5,"C+",IF(FD14&gt;=5.5,"C",IF(FD14&gt;=5,"D+",IF(FD14&gt;=4,"D","F")))))))</f>
        <v>D+</v>
      </c>
      <c r="FF14" s="103">
        <f>IF(FE14="A",4,IF(FE14="B+",3.5,IF(FE14="B",3,IF(FE14="C+",2.5,IF(FE14="C",2,IF(FE14="D+",1.5,IF(FE14="D",1,0)))))))</f>
        <v>1.5</v>
      </c>
      <c r="FG14" s="103" t="str">
        <f>TEXT(FF14,"0.0")</f>
        <v>1.5</v>
      </c>
      <c r="FH14" s="121">
        <v>1</v>
      </c>
      <c r="FI14" s="149">
        <v>1</v>
      </c>
      <c r="FJ14" s="106">
        <v>6</v>
      </c>
      <c r="FK14" s="182">
        <v>7</v>
      </c>
      <c r="FL14" s="182"/>
      <c r="FM14" s="21">
        <f t="shared" si="83"/>
        <v>6.6</v>
      </c>
      <c r="FN14" s="22">
        <f t="shared" si="84"/>
        <v>6.6</v>
      </c>
      <c r="FO14" s="68" t="str">
        <f t="shared" si="85"/>
        <v>C+</v>
      </c>
      <c r="FP14" s="69">
        <f t="shared" si="86"/>
        <v>2.5</v>
      </c>
      <c r="FQ14" s="69" t="str">
        <f t="shared" si="87"/>
        <v>2.5</v>
      </c>
      <c r="FR14" s="70">
        <v>4</v>
      </c>
      <c r="FS14" s="71">
        <v>4</v>
      </c>
      <c r="FT14" s="183"/>
      <c r="FU14" s="100"/>
      <c r="FV14" s="100"/>
      <c r="FW14" s="100"/>
      <c r="FX14" s="100"/>
      <c r="FY14" s="100"/>
      <c r="FZ14" s="100"/>
      <c r="GA14" s="100"/>
      <c r="GB14" s="121">
        <v>5</v>
      </c>
      <c r="GC14" s="101"/>
      <c r="GD14" s="132">
        <f t="shared" si="88"/>
        <v>17</v>
      </c>
      <c r="GE14" s="133">
        <f t="shared" si="89"/>
        <v>1.5</v>
      </c>
      <c r="GF14" s="134" t="str">
        <f t="shared" si="90"/>
        <v>1.50</v>
      </c>
      <c r="GG14" s="100"/>
      <c r="GH14" s="100"/>
      <c r="GI14" s="100"/>
      <c r="GJ14" s="100"/>
      <c r="GK14" s="100"/>
      <c r="GL14" s="100"/>
      <c r="GM14" s="100"/>
      <c r="GN14" s="101"/>
    </row>
    <row r="15" spans="1:196" ht="18">
      <c r="A15" s="177">
        <v>5</v>
      </c>
      <c r="B15" s="294" t="s">
        <v>129</v>
      </c>
      <c r="C15" s="294" t="s">
        <v>179</v>
      </c>
      <c r="D15" s="295" t="s">
        <v>177</v>
      </c>
      <c r="E15" s="296" t="s">
        <v>178</v>
      </c>
      <c r="F15" s="33"/>
      <c r="G15" s="309" t="s">
        <v>268</v>
      </c>
      <c r="H15" s="310" t="s">
        <v>12</v>
      </c>
      <c r="I15" s="335" t="s">
        <v>269</v>
      </c>
      <c r="J15" s="336">
        <v>6</v>
      </c>
      <c r="K15" s="91" t="str">
        <f t="shared" si="91"/>
        <v>C</v>
      </c>
      <c r="L15" s="92">
        <f>IF(K15="A",4,IF(K15="B+",3.5,IF(K15="B",3,IF(K15="C+",2.5,IF(K15="C",2,IF(K15="D+",1.5,IF(K15="D",1,0)))))))</f>
        <v>2</v>
      </c>
      <c r="M15" s="332" t="str">
        <f>TEXT(L15,"0.0")</f>
        <v>2.0</v>
      </c>
      <c r="N15" s="333"/>
      <c r="O15" s="91" t="str">
        <f t="shared" si="92"/>
        <v>F</v>
      </c>
      <c r="P15" s="92">
        <f t="shared" si="93"/>
        <v>0</v>
      </c>
      <c r="Q15" s="332" t="str">
        <f t="shared" si="94"/>
        <v>0.0</v>
      </c>
      <c r="R15" s="276">
        <v>6.7</v>
      </c>
      <c r="S15" s="32">
        <v>5</v>
      </c>
      <c r="T15" s="33"/>
      <c r="U15" s="113">
        <f>ROUND((R15*0.4+S15*0.6),1)</f>
        <v>5.7</v>
      </c>
      <c r="V15" s="114">
        <f>ROUND(MAX((R15*0.4+S15*0.6),(R15*0.4+T15*0.6)),1)</f>
        <v>5.7</v>
      </c>
      <c r="W15" s="91" t="str">
        <f>IF(V15&gt;=8.5,"A",IF(V15&gt;=8,"B+",IF(V15&gt;=7,"B",IF(V15&gt;=6.5,"C+",IF(V15&gt;=5.5,"C",IF(V15&gt;=5,"D+",IF(V15&gt;=4,"D","F")))))))</f>
        <v>C</v>
      </c>
      <c r="X15" s="92">
        <f>IF(W15="A",4,IF(W15="B+",3.5,IF(W15="B",3,IF(W15="C+",2.5,IF(W15="C",2,IF(W15="D+",1.5,IF(W15="D",1,0)))))))</f>
        <v>2</v>
      </c>
      <c r="Y15" s="92" t="str">
        <f>TEXT(X15,"0.0")</f>
        <v>2.0</v>
      </c>
      <c r="Z15" s="115">
        <v>2</v>
      </c>
      <c r="AA15" s="277">
        <v>2</v>
      </c>
      <c r="AB15" s="276">
        <v>6.7</v>
      </c>
      <c r="AC15" s="32">
        <v>7</v>
      </c>
      <c r="AD15" s="33"/>
      <c r="AE15" s="113">
        <f>ROUND((AB15*0.4+AC15*0.6),1)</f>
        <v>6.9</v>
      </c>
      <c r="AF15" s="114">
        <f>ROUND(MAX((AB15*0.4+AC15*0.6),(AB15*0.4+AD15*0.6)),1)</f>
        <v>6.9</v>
      </c>
      <c r="AG15" s="91" t="str">
        <f>IF(AF15&gt;=8.5,"A",IF(AF15&gt;=8,"B+",IF(AF15&gt;=7,"B",IF(AF15&gt;=6.5,"C+",IF(AF15&gt;=5.5,"C",IF(AF15&gt;=5,"D+",IF(AF15&gt;=4,"D","F")))))))</f>
        <v>C+</v>
      </c>
      <c r="AH15" s="92">
        <f>IF(AG15="A",4,IF(AG15="B+",3.5,IF(AG15="B",3,IF(AG15="C+",2.5,IF(AG15="C",2,IF(AG15="D+",1.5,IF(AG15="D",1,0)))))))</f>
        <v>2.5</v>
      </c>
      <c r="AI15" s="92" t="str">
        <f>TEXT(AH15,"0.0")</f>
        <v>2.5</v>
      </c>
      <c r="AJ15" s="115">
        <v>2</v>
      </c>
      <c r="AK15" s="277">
        <v>2</v>
      </c>
      <c r="AL15" s="33"/>
      <c r="AM15" s="33"/>
      <c r="AN15" s="33"/>
      <c r="AO15" s="113">
        <f>ROUND((AL15*0.4+AM15*0.6),1)</f>
        <v>0</v>
      </c>
      <c r="AP15" s="114">
        <f>ROUND(MAX((AL15*0.4+AM15*0.6),(AL15*0.4+AN15*0.6)),1)</f>
        <v>0</v>
      </c>
      <c r="AQ15" s="91" t="str">
        <f>IF(AP15&gt;=8.5,"A",IF(AP15&gt;=8,"B+",IF(AP15&gt;=7,"B",IF(AP15&gt;=6.5,"C+",IF(AP15&gt;=5.5,"C",IF(AP15&gt;=5,"D+",IF(AP15&gt;=4,"D","F")))))))</f>
        <v>F</v>
      </c>
      <c r="AR15" s="92">
        <f>IF(AQ15="A",4,IF(AQ15="B+",3.5,IF(AQ15="B",3,IF(AQ15="C+",2.5,IF(AQ15="C",2,IF(AQ15="D+",1.5,IF(AQ15="D",1,0)))))))</f>
        <v>0</v>
      </c>
      <c r="AS15" s="92" t="str">
        <f>TEXT(AR15,"0.0")</f>
        <v>0.0</v>
      </c>
      <c r="AT15" s="115">
        <v>3</v>
      </c>
      <c r="AU15" s="33"/>
      <c r="AV15" s="33"/>
      <c r="AW15" s="33"/>
      <c r="AX15" s="33"/>
      <c r="AY15" s="113">
        <f>ROUND((AV15*0.4+AW15*0.6),1)</f>
        <v>0</v>
      </c>
      <c r="AZ15" s="114">
        <f>ROUND(MAX((AV15*0.4+AW15*0.6),(AV15*0.4+AX15*0.6)),1)</f>
        <v>0</v>
      </c>
      <c r="BA15" s="91" t="str">
        <f>IF(AZ15&gt;=8.5,"A",IF(AZ15&gt;=8,"B+",IF(AZ15&gt;=7,"B",IF(AZ15&gt;=6.5,"C+",IF(AZ15&gt;=5.5,"C",IF(AZ15&gt;=5,"D+",IF(AZ15&gt;=4,"D","F")))))))</f>
        <v>F</v>
      </c>
      <c r="BB15" s="92">
        <f>IF(BA15="A",4,IF(BA15="B+",3.5,IF(BA15="B",3,IF(BA15="C+",2.5,IF(BA15="C",2,IF(BA15="D+",1.5,IF(BA15="D",1,0)))))))</f>
        <v>0</v>
      </c>
      <c r="BC15" s="92" t="str">
        <f>TEXT(BB15,"0.0")</f>
        <v>0.0</v>
      </c>
      <c r="BD15" s="33"/>
      <c r="BE15" s="33"/>
      <c r="BF15" s="241">
        <v>7.8</v>
      </c>
      <c r="BG15" s="242">
        <v>8</v>
      </c>
      <c r="BH15" s="33"/>
      <c r="BI15" s="113">
        <f>ROUND((BF15*0.4+BG15*0.6),1)</f>
        <v>7.9</v>
      </c>
      <c r="BJ15" s="114">
        <f>ROUND(MAX((BF15*0.4+BG15*0.6),(BF15*0.4+BH15*0.6)),1)</f>
        <v>7.9</v>
      </c>
      <c r="BK15" s="91" t="str">
        <f>IF(BJ15&gt;=8.5,"A",IF(BJ15&gt;=8,"B+",IF(BJ15&gt;=7,"B",IF(BJ15&gt;=6.5,"C+",IF(BJ15&gt;=5.5,"C",IF(BJ15&gt;=5,"D+",IF(BJ15&gt;=4,"D","F")))))))</f>
        <v>B</v>
      </c>
      <c r="BL15" s="92">
        <f>IF(BK15="A",4,IF(BK15="B+",3.5,IF(BK15="B",3,IF(BK15="C+",2.5,IF(BK15="C",2,IF(BK15="D+",1.5,IF(BK15="D",1,0)))))))</f>
        <v>3</v>
      </c>
      <c r="BM15" s="92" t="str">
        <f>TEXT(BL15,"0.0")</f>
        <v>3.0</v>
      </c>
      <c r="BN15" s="115">
        <v>2</v>
      </c>
      <c r="BO15" s="277">
        <v>2</v>
      </c>
      <c r="BP15" s="33"/>
      <c r="BQ15" s="33"/>
      <c r="BR15" s="33"/>
      <c r="BS15" s="113">
        <f>ROUND((BP15*0.4+BQ15*0.6),1)</f>
        <v>0</v>
      </c>
      <c r="BT15" s="114">
        <f>ROUND(MAX((BP15*0.4+BQ15*0.6),(BP15*0.4+BR15*0.6)),1)</f>
        <v>0</v>
      </c>
      <c r="BU15" s="91" t="str">
        <f>IF(BT15&gt;=8.5,"A",IF(BT15&gt;=8,"B+",IF(BT15&gt;=7,"B",IF(BT15&gt;=6.5,"C+",IF(BT15&gt;=5.5,"C",IF(BT15&gt;=5,"D+",IF(BT15&gt;=4,"D","F")))))))</f>
        <v>F</v>
      </c>
      <c r="BV15" s="92">
        <f>IF(BU15="A",4,IF(BU15="B+",3.5,IF(BU15="B",3,IF(BU15="C+",2.5,IF(BU15="C",2,IF(BU15="D+",1.5,IF(BU15="D",1,0)))))))</f>
        <v>0</v>
      </c>
      <c r="BW15" s="92" t="str">
        <f>TEXT(BV15,"0.0")</f>
        <v>0.0</v>
      </c>
      <c r="BX15" s="33"/>
      <c r="BY15" s="33"/>
      <c r="BZ15" s="278">
        <v>7.3</v>
      </c>
      <c r="CA15" s="32">
        <v>7</v>
      </c>
      <c r="CB15" s="32"/>
      <c r="CC15" s="113">
        <f t="shared" si="51"/>
        <v>7.1</v>
      </c>
      <c r="CD15" s="114">
        <f t="shared" si="52"/>
        <v>7.1</v>
      </c>
      <c r="CE15" s="91" t="str">
        <f t="shared" si="53"/>
        <v>B</v>
      </c>
      <c r="CF15" s="92">
        <f t="shared" si="54"/>
        <v>3</v>
      </c>
      <c r="CG15" s="92" t="str">
        <f t="shared" si="55"/>
        <v>3.0</v>
      </c>
      <c r="CH15" s="115">
        <v>3</v>
      </c>
      <c r="CI15" s="277">
        <v>3</v>
      </c>
      <c r="CJ15" s="279">
        <v>7.6</v>
      </c>
      <c r="CK15" s="32">
        <v>9</v>
      </c>
      <c r="CL15" s="32"/>
      <c r="CM15" s="113">
        <f t="shared" si="56"/>
        <v>8.4</v>
      </c>
      <c r="CN15" s="114">
        <f t="shared" si="57"/>
        <v>8.4</v>
      </c>
      <c r="CO15" s="91" t="str">
        <f t="shared" si="58"/>
        <v>B+</v>
      </c>
      <c r="CP15" s="92">
        <f t="shared" si="59"/>
        <v>3.5</v>
      </c>
      <c r="CQ15" s="92" t="str">
        <f t="shared" si="60"/>
        <v>3.5</v>
      </c>
      <c r="CR15" s="115">
        <v>2</v>
      </c>
      <c r="CS15" s="277">
        <v>2</v>
      </c>
      <c r="CT15" s="113">
        <v>8</v>
      </c>
      <c r="CU15" s="32">
        <v>8</v>
      </c>
      <c r="CV15" s="32"/>
      <c r="CW15" s="113">
        <f t="shared" si="61"/>
        <v>8</v>
      </c>
      <c r="CX15" s="114">
        <f t="shared" si="62"/>
        <v>8</v>
      </c>
      <c r="CY15" s="91" t="str">
        <f t="shared" si="63"/>
        <v>B+</v>
      </c>
      <c r="CZ15" s="92">
        <f t="shared" si="64"/>
        <v>3.5</v>
      </c>
      <c r="DA15" s="92" t="str">
        <f t="shared" si="65"/>
        <v>3.5</v>
      </c>
      <c r="DB15" s="115">
        <v>1</v>
      </c>
      <c r="DC15" s="277">
        <v>1</v>
      </c>
      <c r="DD15" s="280">
        <f t="shared" si="66"/>
        <v>15</v>
      </c>
      <c r="DE15" s="281">
        <f t="shared" si="67"/>
        <v>2.3</v>
      </c>
      <c r="DF15" s="282" t="str">
        <f t="shared" si="68"/>
        <v>2.30</v>
      </c>
      <c r="DG15" s="3" t="str">
        <f t="shared" si="69"/>
        <v>Lên lớp</v>
      </c>
      <c r="DH15" s="283">
        <f t="shared" si="70"/>
        <v>12</v>
      </c>
      <c r="DI15" s="284">
        <f t="shared" si="71"/>
        <v>2.875</v>
      </c>
      <c r="DJ15" s="3" t="str">
        <f t="shared" si="72"/>
        <v>Lên lớp</v>
      </c>
      <c r="DK15" s="33"/>
      <c r="DL15" s="113">
        <v>8.7</v>
      </c>
      <c r="DM15" s="32">
        <v>8</v>
      </c>
      <c r="DN15" s="32"/>
      <c r="DO15" s="113">
        <f t="shared" si="0"/>
        <v>8.3</v>
      </c>
      <c r="DP15" s="114">
        <f t="shared" si="1"/>
        <v>8.3</v>
      </c>
      <c r="DQ15" s="91" t="str">
        <f t="shared" si="2"/>
        <v>B+</v>
      </c>
      <c r="DR15" s="92">
        <f t="shared" si="3"/>
        <v>3.5</v>
      </c>
      <c r="DS15" s="92" t="str">
        <f t="shared" si="4"/>
        <v>3.5</v>
      </c>
      <c r="DT15" s="115">
        <v>2</v>
      </c>
      <c r="DU15" s="277">
        <v>2</v>
      </c>
      <c r="DV15" s="276">
        <v>8</v>
      </c>
      <c r="DW15" s="32">
        <v>9</v>
      </c>
      <c r="DX15" s="32"/>
      <c r="DY15" s="113">
        <f t="shared" si="5"/>
        <v>8.6</v>
      </c>
      <c r="DZ15" s="114">
        <f t="shared" si="6"/>
        <v>8.6</v>
      </c>
      <c r="EA15" s="91" t="str">
        <f t="shared" si="7"/>
        <v>A</v>
      </c>
      <c r="EB15" s="92">
        <f t="shared" si="8"/>
        <v>4</v>
      </c>
      <c r="EC15" s="92" t="str">
        <f t="shared" si="9"/>
        <v>4.0</v>
      </c>
      <c r="ED15" s="115">
        <v>2</v>
      </c>
      <c r="EE15" s="277">
        <v>2</v>
      </c>
      <c r="EF15" s="276">
        <v>7.7</v>
      </c>
      <c r="EG15" s="285">
        <v>8</v>
      </c>
      <c r="EH15" s="285"/>
      <c r="EI15" s="113">
        <f t="shared" si="10"/>
        <v>7.9</v>
      </c>
      <c r="EJ15" s="114">
        <f t="shared" si="11"/>
        <v>7.9</v>
      </c>
      <c r="EK15" s="91" t="str">
        <f t="shared" si="12"/>
        <v>B</v>
      </c>
      <c r="EL15" s="92">
        <f t="shared" si="13"/>
        <v>3</v>
      </c>
      <c r="EM15" s="92" t="str">
        <f t="shared" si="14"/>
        <v>3.0</v>
      </c>
      <c r="EN15" s="115">
        <v>2</v>
      </c>
      <c r="EO15" s="277">
        <v>2</v>
      </c>
      <c r="EP15" s="279">
        <v>7.3</v>
      </c>
      <c r="EQ15" s="242">
        <v>7</v>
      </c>
      <c r="ER15" s="279"/>
      <c r="ES15" s="113">
        <f>ROUND((EP15*0.4+EQ15*0.6),1)</f>
        <v>7.1</v>
      </c>
      <c r="ET15" s="114">
        <f>ROUND(MAX((EP15*0.4+EQ15*0.6),(EP15*0.4+ER15*0.6)),1)</f>
        <v>7.1</v>
      </c>
      <c r="EU15" s="91" t="str">
        <f>IF(ET15&gt;=8.5,"A",IF(ET15&gt;=8,"B+",IF(ET15&gt;=7,"B",IF(ET15&gt;=6.5,"C+",IF(ET15&gt;=5.5,"C",IF(ET15&gt;=5,"D+",IF(ET15&gt;=4,"D","F")))))))</f>
        <v>B</v>
      </c>
      <c r="EV15" s="92">
        <f>IF(EU15="A",4,IF(EU15="B+",3.5,IF(EU15="B",3,IF(EU15="C+",2.5,IF(EU15="C",2,IF(EU15="D+",1.5,IF(EU15="D",1,0)))))))</f>
        <v>3</v>
      </c>
      <c r="EW15" s="92" t="str">
        <f>TEXT(EV15,"0.0")</f>
        <v>3.0</v>
      </c>
      <c r="EX15" s="115">
        <v>1</v>
      </c>
      <c r="EY15" s="277">
        <v>1</v>
      </c>
      <c r="EZ15" s="278">
        <v>7.7</v>
      </c>
      <c r="FA15" s="242">
        <v>7</v>
      </c>
      <c r="FB15" s="242"/>
      <c r="FC15" s="113">
        <f>ROUND((EZ15*0.4+FA15*0.6),1)</f>
        <v>7.3</v>
      </c>
      <c r="FD15" s="114">
        <f>ROUND(MAX((EZ15*0.4+FA15*0.6),(EZ15*0.4+FB15*0.6)),1)</f>
        <v>7.3</v>
      </c>
      <c r="FE15" s="91" t="str">
        <f>IF(FD15&gt;=8.5,"A",IF(FD15&gt;=8,"B+",IF(FD15&gt;=7,"B",IF(FD15&gt;=6.5,"C+",IF(FD15&gt;=5.5,"C",IF(FD15&gt;=5,"D+",IF(FD15&gt;=4,"D","F")))))))</f>
        <v>B</v>
      </c>
      <c r="FF15" s="92">
        <f>IF(FE15="A",4,IF(FE15="B+",3.5,IF(FE15="B",3,IF(FE15="C+",2.5,IF(FE15="C",2,IF(FE15="D+",1.5,IF(FE15="D",1,0)))))))</f>
        <v>3</v>
      </c>
      <c r="FG15" s="92" t="str">
        <f>TEXT(FF15,"0.0")</f>
        <v>3.0</v>
      </c>
      <c r="FH15" s="115">
        <v>1</v>
      </c>
      <c r="FI15" s="277">
        <v>1</v>
      </c>
      <c r="FJ15" s="113">
        <v>7</v>
      </c>
      <c r="FK15" s="285">
        <v>7</v>
      </c>
      <c r="FL15" s="285"/>
      <c r="FM15" s="113">
        <f t="shared" si="83"/>
        <v>7</v>
      </c>
      <c r="FN15" s="114">
        <f t="shared" si="84"/>
        <v>7</v>
      </c>
      <c r="FO15" s="91" t="str">
        <f t="shared" si="85"/>
        <v>B</v>
      </c>
      <c r="FP15" s="92">
        <f t="shared" si="86"/>
        <v>3</v>
      </c>
      <c r="FQ15" s="92" t="str">
        <f t="shared" si="87"/>
        <v>3.0</v>
      </c>
      <c r="FR15" s="115">
        <v>4</v>
      </c>
      <c r="FS15" s="116">
        <v>4</v>
      </c>
      <c r="FT15" s="33"/>
      <c r="FU15" s="33"/>
      <c r="FV15" s="33"/>
      <c r="FW15" s="33"/>
      <c r="FX15" s="33"/>
      <c r="FY15" s="33"/>
      <c r="FZ15" s="33"/>
      <c r="GA15" s="33"/>
      <c r="GB15" s="115">
        <v>5</v>
      </c>
      <c r="GC15" s="33"/>
      <c r="GD15" s="337">
        <f t="shared" si="88"/>
        <v>17</v>
      </c>
      <c r="GE15" s="281">
        <f t="shared" si="89"/>
        <v>2.2941176470588234</v>
      </c>
      <c r="GF15" s="282" t="str">
        <f t="shared" si="90"/>
        <v>2.29</v>
      </c>
      <c r="GG15" s="33"/>
      <c r="GH15" s="33"/>
      <c r="GI15" s="33"/>
      <c r="GJ15" s="33"/>
      <c r="GK15" s="33"/>
      <c r="GL15" s="33"/>
      <c r="GM15" s="33"/>
      <c r="GN15" s="49"/>
    </row>
    <row r="16" spans="1:196" ht="17.25">
      <c r="A16" s="138"/>
      <c r="B16" s="141"/>
      <c r="C16" s="297"/>
      <c r="D16" s="298"/>
      <c r="E16" s="298"/>
      <c r="F16" s="139"/>
      <c r="G16" s="329"/>
      <c r="H16" s="330"/>
      <c r="I16" s="331"/>
      <c r="J16" s="299"/>
      <c r="K16" s="188"/>
      <c r="L16" s="189"/>
      <c r="M16" s="300"/>
      <c r="N16" s="139"/>
      <c r="O16" s="139"/>
      <c r="P16" s="139"/>
      <c r="Q16" s="139"/>
      <c r="R16" s="301"/>
      <c r="S16" s="186"/>
      <c r="T16" s="184"/>
      <c r="U16" s="245"/>
      <c r="V16" s="246"/>
      <c r="W16" s="188"/>
      <c r="X16" s="189"/>
      <c r="Y16" s="189"/>
      <c r="Z16" s="247"/>
      <c r="AA16" s="302"/>
      <c r="AB16" s="301"/>
      <c r="AC16" s="186"/>
      <c r="AD16" s="184"/>
      <c r="AE16" s="245"/>
      <c r="AF16" s="246"/>
      <c r="AG16" s="188"/>
      <c r="AH16" s="189"/>
      <c r="AI16" s="189"/>
      <c r="AJ16" s="247"/>
      <c r="AK16" s="302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249"/>
      <c r="AW16" s="184"/>
      <c r="AX16" s="184"/>
      <c r="AY16" s="184"/>
      <c r="AZ16" s="184"/>
      <c r="BA16" s="184"/>
      <c r="BB16" s="184"/>
      <c r="BC16" s="184"/>
      <c r="BD16" s="184"/>
      <c r="BE16" s="250"/>
      <c r="BF16" s="251"/>
      <c r="BG16" s="252"/>
      <c r="BH16" s="184"/>
      <c r="BI16" s="245"/>
      <c r="BJ16" s="246"/>
      <c r="BK16" s="188"/>
      <c r="BL16" s="189"/>
      <c r="BM16" s="189"/>
      <c r="BN16" s="247"/>
      <c r="BO16" s="302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264"/>
      <c r="CA16" s="186"/>
      <c r="CB16" s="186"/>
      <c r="CC16" s="245"/>
      <c r="CD16" s="246"/>
      <c r="CE16" s="188"/>
      <c r="CF16" s="189"/>
      <c r="CG16" s="189"/>
      <c r="CH16" s="247"/>
      <c r="CI16" s="302"/>
      <c r="CJ16" s="303"/>
      <c r="CK16" s="186"/>
      <c r="CL16" s="186"/>
      <c r="CM16" s="245"/>
      <c r="CN16" s="246"/>
      <c r="CO16" s="188"/>
      <c r="CP16" s="189"/>
      <c r="CQ16" s="189"/>
      <c r="CR16" s="247"/>
      <c r="CS16" s="302"/>
      <c r="CT16" s="286"/>
      <c r="CU16" s="186"/>
      <c r="CV16" s="186"/>
      <c r="CW16" s="245"/>
      <c r="CX16" s="246"/>
      <c r="CY16" s="188"/>
      <c r="CZ16" s="189"/>
      <c r="DA16" s="189"/>
      <c r="DB16" s="247"/>
      <c r="DC16" s="302"/>
      <c r="DD16" s="304"/>
      <c r="DE16" s="267"/>
      <c r="DF16" s="268"/>
      <c r="DG16" s="198"/>
      <c r="DH16" s="269"/>
      <c r="DI16" s="270"/>
      <c r="DJ16" s="198"/>
      <c r="DK16" s="250"/>
      <c r="DL16" s="286"/>
      <c r="DM16" s="186"/>
      <c r="DN16" s="186"/>
      <c r="DO16" s="245"/>
      <c r="DP16" s="246"/>
      <c r="DQ16" s="188"/>
      <c r="DR16" s="189"/>
      <c r="DS16" s="189"/>
      <c r="DT16" s="247"/>
      <c r="DU16" s="302"/>
      <c r="DV16" s="301"/>
      <c r="DW16" s="186"/>
      <c r="DX16" s="186"/>
      <c r="DY16" s="245"/>
      <c r="DZ16" s="246"/>
      <c r="EA16" s="188"/>
      <c r="EB16" s="189"/>
      <c r="EC16" s="189"/>
      <c r="ED16" s="247"/>
      <c r="EE16" s="302"/>
      <c r="EF16" s="301"/>
      <c r="EG16" s="271"/>
      <c r="EH16" s="271"/>
      <c r="EI16" s="245"/>
      <c r="EJ16" s="246"/>
      <c r="EK16" s="188"/>
      <c r="EL16" s="189"/>
      <c r="EM16" s="189"/>
      <c r="EN16" s="247"/>
      <c r="EO16" s="302"/>
      <c r="EP16" s="303"/>
      <c r="EQ16" s="252"/>
      <c r="ER16" s="272"/>
      <c r="ES16" s="245"/>
      <c r="ET16" s="246"/>
      <c r="EU16" s="188"/>
      <c r="EV16" s="189"/>
      <c r="EW16" s="189"/>
      <c r="EX16" s="247"/>
      <c r="EY16" s="302"/>
      <c r="EZ16" s="264"/>
      <c r="FA16" s="252"/>
      <c r="FB16" s="252"/>
      <c r="FC16" s="245"/>
      <c r="FD16" s="246"/>
      <c r="FE16" s="188"/>
      <c r="FF16" s="189"/>
      <c r="FG16" s="189"/>
      <c r="FH16" s="247"/>
      <c r="FI16" s="305"/>
      <c r="FJ16" s="286"/>
      <c r="FK16" s="271"/>
      <c r="FL16" s="271"/>
      <c r="FM16" s="245"/>
      <c r="FN16" s="246"/>
      <c r="FO16" s="188"/>
      <c r="FP16" s="189"/>
      <c r="FQ16" s="189"/>
      <c r="FR16" s="247"/>
      <c r="FS16" s="302"/>
      <c r="FT16" s="249"/>
      <c r="FU16" s="184"/>
      <c r="FV16" s="184"/>
      <c r="FW16" s="184"/>
      <c r="FX16" s="184"/>
      <c r="FY16" s="184"/>
      <c r="FZ16" s="184"/>
      <c r="GA16" s="184"/>
      <c r="GB16" s="247"/>
      <c r="GC16" s="250"/>
      <c r="GD16" s="249"/>
      <c r="GE16" s="184"/>
      <c r="GF16" s="184"/>
      <c r="GG16" s="184"/>
      <c r="GH16" s="184"/>
      <c r="GI16" s="184"/>
      <c r="GJ16" s="184"/>
      <c r="GK16" s="184"/>
      <c r="GL16" s="184"/>
      <c r="GM16" s="184"/>
      <c r="GN16" s="275"/>
    </row>
    <row r="17" spans="1:196" ht="17.25">
      <c r="A17" s="138"/>
      <c r="B17" s="141"/>
      <c r="C17" s="297"/>
      <c r="D17" s="298"/>
      <c r="E17" s="298"/>
      <c r="F17" s="139"/>
      <c r="G17" s="329"/>
      <c r="H17" s="330"/>
      <c r="I17" s="331"/>
      <c r="J17" s="299"/>
      <c r="K17" s="188"/>
      <c r="L17" s="189"/>
      <c r="M17" s="300"/>
      <c r="N17" s="139"/>
      <c r="O17" s="139"/>
      <c r="P17" s="139"/>
      <c r="Q17" s="139"/>
      <c r="R17" s="301"/>
      <c r="S17" s="186"/>
      <c r="T17" s="184"/>
      <c r="U17" s="245"/>
      <c r="V17" s="246"/>
      <c r="W17" s="188"/>
      <c r="X17" s="189"/>
      <c r="Y17" s="189"/>
      <c r="Z17" s="247"/>
      <c r="AA17" s="302"/>
      <c r="AB17" s="301"/>
      <c r="AC17" s="186"/>
      <c r="AD17" s="184"/>
      <c r="AE17" s="245"/>
      <c r="AF17" s="246"/>
      <c r="AG17" s="188"/>
      <c r="AH17" s="189"/>
      <c r="AI17" s="189"/>
      <c r="AJ17" s="247"/>
      <c r="AK17" s="302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249"/>
      <c r="AW17" s="184"/>
      <c r="AX17" s="184"/>
      <c r="AY17" s="184"/>
      <c r="AZ17" s="184"/>
      <c r="BA17" s="184"/>
      <c r="BB17" s="184"/>
      <c r="BC17" s="184"/>
      <c r="BD17" s="184"/>
      <c r="BE17" s="250"/>
      <c r="BF17" s="251"/>
      <c r="BG17" s="252"/>
      <c r="BH17" s="184"/>
      <c r="BI17" s="245"/>
      <c r="BJ17" s="246"/>
      <c r="BK17" s="188"/>
      <c r="BL17" s="189"/>
      <c r="BM17" s="189"/>
      <c r="BN17" s="247"/>
      <c r="BO17" s="302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264"/>
      <c r="CA17" s="186"/>
      <c r="CB17" s="186"/>
      <c r="CC17" s="245"/>
      <c r="CD17" s="246"/>
      <c r="CE17" s="188"/>
      <c r="CF17" s="189"/>
      <c r="CG17" s="189"/>
      <c r="CH17" s="247"/>
      <c r="CI17" s="302"/>
      <c r="CJ17" s="303"/>
      <c r="CK17" s="186"/>
      <c r="CL17" s="186"/>
      <c r="CM17" s="245"/>
      <c r="CN17" s="246"/>
      <c r="CO17" s="188"/>
      <c r="CP17" s="189"/>
      <c r="CQ17" s="189"/>
      <c r="CR17" s="247"/>
      <c r="CS17" s="302"/>
      <c r="CT17" s="286"/>
      <c r="CU17" s="186"/>
      <c r="CV17" s="186"/>
      <c r="CW17" s="245"/>
      <c r="CX17" s="246"/>
      <c r="CY17" s="188"/>
      <c r="CZ17" s="189"/>
      <c r="DA17" s="189"/>
      <c r="DB17" s="247"/>
      <c r="DC17" s="302"/>
      <c r="DD17" s="304"/>
      <c r="DE17" s="267"/>
      <c r="DF17" s="268"/>
      <c r="DG17" s="198"/>
      <c r="DH17" s="269"/>
      <c r="DI17" s="270"/>
      <c r="DJ17" s="198"/>
      <c r="DK17" s="250"/>
      <c r="DL17" s="286"/>
      <c r="DM17" s="186"/>
      <c r="DN17" s="186"/>
      <c r="DO17" s="245"/>
      <c r="DP17" s="246"/>
      <c r="DQ17" s="188"/>
      <c r="DR17" s="189"/>
      <c r="DS17" s="189"/>
      <c r="DT17" s="247"/>
      <c r="DU17" s="302"/>
      <c r="DV17" s="301"/>
      <c r="DW17" s="186"/>
      <c r="DX17" s="186"/>
      <c r="DY17" s="245"/>
      <c r="DZ17" s="246"/>
      <c r="EA17" s="188"/>
      <c r="EB17" s="189"/>
      <c r="EC17" s="189"/>
      <c r="ED17" s="247"/>
      <c r="EE17" s="302"/>
      <c r="EF17" s="301"/>
      <c r="EG17" s="271"/>
      <c r="EH17" s="271"/>
      <c r="EI17" s="245"/>
      <c r="EJ17" s="246"/>
      <c r="EK17" s="188"/>
      <c r="EL17" s="189"/>
      <c r="EM17" s="189"/>
      <c r="EN17" s="247"/>
      <c r="EO17" s="302"/>
      <c r="EP17" s="303"/>
      <c r="EQ17" s="252"/>
      <c r="ER17" s="272"/>
      <c r="ES17" s="245"/>
      <c r="ET17" s="246"/>
      <c r="EU17" s="188"/>
      <c r="EV17" s="189"/>
      <c r="EW17" s="189"/>
      <c r="EX17" s="247"/>
      <c r="EY17" s="302"/>
      <c r="EZ17" s="264"/>
      <c r="FA17" s="252"/>
      <c r="FB17" s="252"/>
      <c r="FC17" s="245"/>
      <c r="FD17" s="246"/>
      <c r="FE17" s="188"/>
      <c r="FF17" s="189"/>
      <c r="FG17" s="189"/>
      <c r="FH17" s="247"/>
      <c r="FI17" s="305"/>
      <c r="FJ17" s="286"/>
      <c r="FK17" s="271"/>
      <c r="FL17" s="271"/>
      <c r="FM17" s="245"/>
      <c r="FN17" s="246"/>
      <c r="FO17" s="188"/>
      <c r="FP17" s="189"/>
      <c r="FQ17" s="189"/>
      <c r="FR17" s="247"/>
      <c r="FS17" s="302"/>
      <c r="FT17" s="249"/>
      <c r="FU17" s="184"/>
      <c r="FV17" s="184"/>
      <c r="FW17" s="184"/>
      <c r="FX17" s="184"/>
      <c r="FY17" s="184"/>
      <c r="FZ17" s="184"/>
      <c r="GA17" s="184"/>
      <c r="GB17" s="247"/>
      <c r="GC17" s="250"/>
      <c r="GD17" s="249"/>
      <c r="GE17" s="184"/>
      <c r="GF17" s="184"/>
      <c r="GG17" s="184"/>
      <c r="GH17" s="184"/>
      <c r="GI17" s="184"/>
      <c r="GJ17" s="184"/>
      <c r="GK17" s="184"/>
      <c r="GL17" s="184"/>
      <c r="GM17" s="184"/>
      <c r="GN17" s="275"/>
    </row>
    <row r="18" spans="1:196" ht="17.25">
      <c r="A18" s="138"/>
      <c r="B18" s="141"/>
      <c r="C18" s="297"/>
      <c r="D18" s="298"/>
      <c r="E18" s="298"/>
      <c r="F18" s="139"/>
      <c r="G18" s="329"/>
      <c r="H18" s="330"/>
      <c r="I18" s="331"/>
      <c r="J18" s="299"/>
      <c r="K18" s="188"/>
      <c r="L18" s="189"/>
      <c r="M18" s="300"/>
      <c r="N18" s="139"/>
      <c r="O18" s="139"/>
      <c r="P18" s="139"/>
      <c r="Q18" s="139"/>
      <c r="R18" s="301"/>
      <c r="S18" s="186"/>
      <c r="T18" s="184"/>
      <c r="U18" s="245"/>
      <c r="V18" s="246"/>
      <c r="W18" s="188"/>
      <c r="X18" s="189"/>
      <c r="Y18" s="189"/>
      <c r="Z18" s="247"/>
      <c r="AA18" s="302"/>
      <c r="AB18" s="301"/>
      <c r="AC18" s="186"/>
      <c r="AD18" s="184"/>
      <c r="AE18" s="245"/>
      <c r="AF18" s="246"/>
      <c r="AG18" s="188"/>
      <c r="AH18" s="189"/>
      <c r="AI18" s="189"/>
      <c r="AJ18" s="247"/>
      <c r="AK18" s="302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249"/>
      <c r="AW18" s="184"/>
      <c r="AX18" s="184"/>
      <c r="AY18" s="184"/>
      <c r="AZ18" s="184"/>
      <c r="BA18" s="184"/>
      <c r="BB18" s="184"/>
      <c r="BC18" s="184"/>
      <c r="BD18" s="184"/>
      <c r="BE18" s="250"/>
      <c r="BF18" s="251"/>
      <c r="BG18" s="252"/>
      <c r="BH18" s="184"/>
      <c r="BI18" s="245"/>
      <c r="BJ18" s="246"/>
      <c r="BK18" s="188"/>
      <c r="BL18" s="189"/>
      <c r="BM18" s="189"/>
      <c r="BN18" s="247"/>
      <c r="BO18" s="302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264"/>
      <c r="CA18" s="186"/>
      <c r="CB18" s="186"/>
      <c r="CC18" s="245"/>
      <c r="CD18" s="246"/>
      <c r="CE18" s="188"/>
      <c r="CF18" s="189"/>
      <c r="CG18" s="189"/>
      <c r="CH18" s="247"/>
      <c r="CI18" s="302"/>
      <c r="CJ18" s="303"/>
      <c r="CK18" s="186"/>
      <c r="CL18" s="186"/>
      <c r="CM18" s="245"/>
      <c r="CN18" s="246"/>
      <c r="CO18" s="188"/>
      <c r="CP18" s="189"/>
      <c r="CQ18" s="189"/>
      <c r="CR18" s="247"/>
      <c r="CS18" s="302"/>
      <c r="CT18" s="286"/>
      <c r="CU18" s="186"/>
      <c r="CV18" s="186"/>
      <c r="CW18" s="245"/>
      <c r="CX18" s="246"/>
      <c r="CY18" s="188"/>
      <c r="CZ18" s="189"/>
      <c r="DA18" s="189"/>
      <c r="DB18" s="247"/>
      <c r="DC18" s="302"/>
      <c r="DD18" s="304"/>
      <c r="DE18" s="267"/>
      <c r="DF18" s="268"/>
      <c r="DG18" s="198"/>
      <c r="DH18" s="269"/>
      <c r="DI18" s="270"/>
      <c r="DJ18" s="198"/>
      <c r="DK18" s="250"/>
      <c r="DL18" s="286"/>
      <c r="DM18" s="186"/>
      <c r="DN18" s="186"/>
      <c r="DO18" s="245"/>
      <c r="DP18" s="246"/>
      <c r="DQ18" s="188"/>
      <c r="DR18" s="189"/>
      <c r="DS18" s="189"/>
      <c r="DT18" s="247"/>
      <c r="DU18" s="302"/>
      <c r="DV18" s="301"/>
      <c r="DW18" s="186"/>
      <c r="DX18" s="186"/>
      <c r="DY18" s="245"/>
      <c r="DZ18" s="246"/>
      <c r="EA18" s="188"/>
      <c r="EB18" s="189"/>
      <c r="EC18" s="189"/>
      <c r="ED18" s="247"/>
      <c r="EE18" s="302"/>
      <c r="EF18" s="301"/>
      <c r="EG18" s="271"/>
      <c r="EH18" s="271"/>
      <c r="EI18" s="245"/>
      <c r="EJ18" s="246"/>
      <c r="EK18" s="188"/>
      <c r="EL18" s="189"/>
      <c r="EM18" s="189"/>
      <c r="EN18" s="247"/>
      <c r="EO18" s="302"/>
      <c r="EP18" s="303"/>
      <c r="EQ18" s="252"/>
      <c r="ER18" s="272"/>
      <c r="ES18" s="245"/>
      <c r="ET18" s="246"/>
      <c r="EU18" s="188"/>
      <c r="EV18" s="189"/>
      <c r="EW18" s="189"/>
      <c r="EX18" s="247"/>
      <c r="EY18" s="302"/>
      <c r="EZ18" s="264"/>
      <c r="FA18" s="252"/>
      <c r="FB18" s="252"/>
      <c r="FC18" s="245"/>
      <c r="FD18" s="246"/>
      <c r="FE18" s="188"/>
      <c r="FF18" s="189"/>
      <c r="FG18" s="189"/>
      <c r="FH18" s="247"/>
      <c r="FI18" s="305"/>
      <c r="FJ18" s="286"/>
      <c r="FK18" s="271"/>
      <c r="FL18" s="271"/>
      <c r="FM18" s="245"/>
      <c r="FN18" s="246"/>
      <c r="FO18" s="188"/>
      <c r="FP18" s="189"/>
      <c r="FQ18" s="189"/>
      <c r="FR18" s="247"/>
      <c r="FS18" s="302"/>
      <c r="FT18" s="249"/>
      <c r="FU18" s="184"/>
      <c r="FV18" s="184"/>
      <c r="FW18" s="184"/>
      <c r="FX18" s="184"/>
      <c r="FY18" s="184"/>
      <c r="FZ18" s="184"/>
      <c r="GA18" s="184"/>
      <c r="GB18" s="247"/>
      <c r="GC18" s="250"/>
      <c r="GD18" s="249"/>
      <c r="GE18" s="184"/>
      <c r="GF18" s="184"/>
      <c r="GG18" s="184"/>
      <c r="GH18" s="184"/>
      <c r="GI18" s="184"/>
      <c r="GJ18" s="184"/>
      <c r="GK18" s="184"/>
      <c r="GL18" s="184"/>
      <c r="GM18" s="184"/>
      <c r="GN18" s="275"/>
    </row>
    <row r="19" spans="1:196" ht="17.25">
      <c r="A19" s="138"/>
      <c r="B19" s="141"/>
      <c r="C19" s="297"/>
      <c r="D19" s="298"/>
      <c r="E19" s="298"/>
      <c r="F19" s="139"/>
      <c r="G19" s="329"/>
      <c r="H19" s="330"/>
      <c r="I19" s="331"/>
      <c r="J19" s="299"/>
      <c r="K19" s="188"/>
      <c r="L19" s="189"/>
      <c r="M19" s="300"/>
      <c r="N19" s="139"/>
      <c r="O19" s="139"/>
      <c r="P19" s="139"/>
      <c r="Q19" s="139"/>
      <c r="R19" s="301"/>
      <c r="S19" s="186"/>
      <c r="T19" s="184"/>
      <c r="U19" s="245"/>
      <c r="V19" s="246"/>
      <c r="W19" s="188"/>
      <c r="X19" s="189"/>
      <c r="Y19" s="189"/>
      <c r="Z19" s="247"/>
      <c r="AA19" s="302"/>
      <c r="AB19" s="301"/>
      <c r="AC19" s="186"/>
      <c r="AD19" s="184"/>
      <c r="AE19" s="245"/>
      <c r="AF19" s="246"/>
      <c r="AG19" s="188"/>
      <c r="AH19" s="189"/>
      <c r="AI19" s="189"/>
      <c r="AJ19" s="247"/>
      <c r="AK19" s="302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249"/>
      <c r="AW19" s="184"/>
      <c r="AX19" s="184"/>
      <c r="AY19" s="184"/>
      <c r="AZ19" s="184"/>
      <c r="BA19" s="184"/>
      <c r="BB19" s="184"/>
      <c r="BC19" s="184"/>
      <c r="BD19" s="184"/>
      <c r="BE19" s="250"/>
      <c r="BF19" s="251"/>
      <c r="BG19" s="252"/>
      <c r="BH19" s="184"/>
      <c r="BI19" s="245"/>
      <c r="BJ19" s="246"/>
      <c r="BK19" s="188"/>
      <c r="BL19" s="189"/>
      <c r="BM19" s="189"/>
      <c r="BN19" s="247"/>
      <c r="BO19" s="302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264"/>
      <c r="CA19" s="186"/>
      <c r="CB19" s="186"/>
      <c r="CC19" s="245"/>
      <c r="CD19" s="246"/>
      <c r="CE19" s="188"/>
      <c r="CF19" s="189"/>
      <c r="CG19" s="189"/>
      <c r="CH19" s="247"/>
      <c r="CI19" s="302"/>
      <c r="CJ19" s="303"/>
      <c r="CK19" s="186"/>
      <c r="CL19" s="186"/>
      <c r="CM19" s="245"/>
      <c r="CN19" s="246"/>
      <c r="CO19" s="188"/>
      <c r="CP19" s="189"/>
      <c r="CQ19" s="189"/>
      <c r="CR19" s="247"/>
      <c r="CS19" s="302"/>
      <c r="CT19" s="286"/>
      <c r="CU19" s="186"/>
      <c r="CV19" s="186"/>
      <c r="CW19" s="245"/>
      <c r="CX19" s="246"/>
      <c r="CY19" s="188"/>
      <c r="CZ19" s="189"/>
      <c r="DA19" s="189"/>
      <c r="DB19" s="247"/>
      <c r="DC19" s="302"/>
      <c r="DD19" s="304"/>
      <c r="DE19" s="267"/>
      <c r="DF19" s="268"/>
      <c r="DG19" s="198"/>
      <c r="DH19" s="269"/>
      <c r="DI19" s="270"/>
      <c r="DJ19" s="198"/>
      <c r="DK19" s="250"/>
      <c r="DL19" s="286"/>
      <c r="DM19" s="186"/>
      <c r="DN19" s="186"/>
      <c r="DO19" s="245"/>
      <c r="DP19" s="246"/>
      <c r="DQ19" s="188"/>
      <c r="DR19" s="189"/>
      <c r="DS19" s="189"/>
      <c r="DT19" s="247"/>
      <c r="DU19" s="302"/>
      <c r="DV19" s="301"/>
      <c r="DW19" s="186"/>
      <c r="DX19" s="186"/>
      <c r="DY19" s="245"/>
      <c r="DZ19" s="246"/>
      <c r="EA19" s="188"/>
      <c r="EB19" s="189"/>
      <c r="EC19" s="189"/>
      <c r="ED19" s="247"/>
      <c r="EE19" s="302"/>
      <c r="EF19" s="301"/>
      <c r="EG19" s="271"/>
      <c r="EH19" s="271"/>
      <c r="EI19" s="245"/>
      <c r="EJ19" s="246"/>
      <c r="EK19" s="188"/>
      <c r="EL19" s="189"/>
      <c r="EM19" s="189"/>
      <c r="EN19" s="247"/>
      <c r="EO19" s="302"/>
      <c r="EP19" s="303"/>
      <c r="EQ19" s="252"/>
      <c r="ER19" s="272"/>
      <c r="ES19" s="245"/>
      <c r="ET19" s="246"/>
      <c r="EU19" s="188"/>
      <c r="EV19" s="189"/>
      <c r="EW19" s="189"/>
      <c r="EX19" s="247"/>
      <c r="EY19" s="302"/>
      <c r="EZ19" s="264"/>
      <c r="FA19" s="252"/>
      <c r="FB19" s="252"/>
      <c r="FC19" s="245"/>
      <c r="FD19" s="246"/>
      <c r="FE19" s="188"/>
      <c r="FF19" s="189"/>
      <c r="FG19" s="189"/>
      <c r="FH19" s="247"/>
      <c r="FI19" s="305"/>
      <c r="FJ19" s="286"/>
      <c r="FK19" s="271"/>
      <c r="FL19" s="271"/>
      <c r="FM19" s="245"/>
      <c r="FN19" s="246"/>
      <c r="FO19" s="188"/>
      <c r="FP19" s="189"/>
      <c r="FQ19" s="189"/>
      <c r="FR19" s="247"/>
      <c r="FS19" s="302"/>
      <c r="FT19" s="249"/>
      <c r="FU19" s="184"/>
      <c r="FV19" s="184"/>
      <c r="FW19" s="184"/>
      <c r="FX19" s="184"/>
      <c r="FY19" s="184"/>
      <c r="FZ19" s="184"/>
      <c r="GA19" s="184"/>
      <c r="GB19" s="247"/>
      <c r="GC19" s="250"/>
      <c r="GD19" s="249"/>
      <c r="GE19" s="184"/>
      <c r="GF19" s="184"/>
      <c r="GG19" s="184"/>
      <c r="GH19" s="184"/>
      <c r="GI19" s="184"/>
      <c r="GJ19" s="184"/>
      <c r="GK19" s="184"/>
      <c r="GL19" s="184"/>
      <c r="GM19" s="184"/>
      <c r="GN19" s="275"/>
    </row>
    <row r="20" spans="1:196" ht="17.25">
      <c r="A20" s="138"/>
      <c r="B20" s="141"/>
      <c r="C20" s="297"/>
      <c r="D20" s="298"/>
      <c r="E20" s="298"/>
      <c r="F20" s="139"/>
      <c r="G20" s="329"/>
      <c r="H20" s="330"/>
      <c r="I20" s="331"/>
      <c r="J20" s="299"/>
      <c r="K20" s="188"/>
      <c r="L20" s="189"/>
      <c r="M20" s="300"/>
      <c r="N20" s="139"/>
      <c r="O20" s="139"/>
      <c r="P20" s="139"/>
      <c r="Q20" s="139"/>
      <c r="R20" s="301"/>
      <c r="S20" s="186"/>
      <c r="T20" s="184"/>
      <c r="U20" s="245"/>
      <c r="V20" s="246"/>
      <c r="W20" s="188"/>
      <c r="X20" s="189"/>
      <c r="Y20" s="189"/>
      <c r="Z20" s="247"/>
      <c r="AA20" s="302"/>
      <c r="AB20" s="301"/>
      <c r="AC20" s="186"/>
      <c r="AD20" s="184"/>
      <c r="AE20" s="245"/>
      <c r="AF20" s="246"/>
      <c r="AG20" s="188"/>
      <c r="AH20" s="189"/>
      <c r="AI20" s="189"/>
      <c r="AJ20" s="247"/>
      <c r="AK20" s="302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249"/>
      <c r="AW20" s="184"/>
      <c r="AX20" s="184"/>
      <c r="AY20" s="184"/>
      <c r="AZ20" s="184"/>
      <c r="BA20" s="184"/>
      <c r="BB20" s="184"/>
      <c r="BC20" s="184"/>
      <c r="BD20" s="184"/>
      <c r="BE20" s="250"/>
      <c r="BF20" s="251"/>
      <c r="BG20" s="252"/>
      <c r="BH20" s="184"/>
      <c r="BI20" s="245"/>
      <c r="BJ20" s="246"/>
      <c r="BK20" s="188"/>
      <c r="BL20" s="189"/>
      <c r="BM20" s="189"/>
      <c r="BN20" s="247"/>
      <c r="BO20" s="302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264"/>
      <c r="CA20" s="186"/>
      <c r="CB20" s="186"/>
      <c r="CC20" s="245"/>
      <c r="CD20" s="246"/>
      <c r="CE20" s="188"/>
      <c r="CF20" s="189"/>
      <c r="CG20" s="189"/>
      <c r="CH20" s="247"/>
      <c r="CI20" s="302"/>
      <c r="CJ20" s="303"/>
      <c r="CK20" s="186"/>
      <c r="CL20" s="186"/>
      <c r="CM20" s="245"/>
      <c r="CN20" s="246"/>
      <c r="CO20" s="188"/>
      <c r="CP20" s="189"/>
      <c r="CQ20" s="189"/>
      <c r="CR20" s="247"/>
      <c r="CS20" s="302"/>
      <c r="CT20" s="286"/>
      <c r="CU20" s="186"/>
      <c r="CV20" s="186"/>
      <c r="CW20" s="245"/>
      <c r="CX20" s="246"/>
      <c r="CY20" s="188"/>
      <c r="CZ20" s="189"/>
      <c r="DA20" s="189"/>
      <c r="DB20" s="247"/>
      <c r="DC20" s="302"/>
      <c r="DD20" s="304"/>
      <c r="DE20" s="267"/>
      <c r="DF20" s="268"/>
      <c r="DG20" s="198"/>
      <c r="DH20" s="269"/>
      <c r="DI20" s="270"/>
      <c r="DJ20" s="198"/>
      <c r="DK20" s="250"/>
      <c r="DL20" s="286"/>
      <c r="DM20" s="186"/>
      <c r="DN20" s="186"/>
      <c r="DO20" s="245"/>
      <c r="DP20" s="246"/>
      <c r="DQ20" s="188"/>
      <c r="DR20" s="189"/>
      <c r="DS20" s="189"/>
      <c r="DT20" s="247"/>
      <c r="DU20" s="302"/>
      <c r="DV20" s="301"/>
      <c r="DW20" s="186"/>
      <c r="DX20" s="186"/>
      <c r="DY20" s="245"/>
      <c r="DZ20" s="246"/>
      <c r="EA20" s="188"/>
      <c r="EB20" s="189"/>
      <c r="EC20" s="189"/>
      <c r="ED20" s="247"/>
      <c r="EE20" s="302"/>
      <c r="EF20" s="301"/>
      <c r="EG20" s="271"/>
      <c r="EH20" s="271"/>
      <c r="EI20" s="245"/>
      <c r="EJ20" s="246"/>
      <c r="EK20" s="188"/>
      <c r="EL20" s="189"/>
      <c r="EM20" s="189"/>
      <c r="EN20" s="247"/>
      <c r="EO20" s="302"/>
      <c r="EP20" s="303"/>
      <c r="EQ20" s="252"/>
      <c r="ER20" s="272"/>
      <c r="ES20" s="245"/>
      <c r="ET20" s="246"/>
      <c r="EU20" s="188"/>
      <c r="EV20" s="189"/>
      <c r="EW20" s="189"/>
      <c r="EX20" s="247"/>
      <c r="EY20" s="302"/>
      <c r="EZ20" s="264"/>
      <c r="FA20" s="252"/>
      <c r="FB20" s="252"/>
      <c r="FC20" s="245"/>
      <c r="FD20" s="246"/>
      <c r="FE20" s="188"/>
      <c r="FF20" s="189"/>
      <c r="FG20" s="189"/>
      <c r="FH20" s="247"/>
      <c r="FI20" s="305"/>
      <c r="FJ20" s="286"/>
      <c r="FK20" s="271"/>
      <c r="FL20" s="271"/>
      <c r="FM20" s="245"/>
      <c r="FN20" s="246"/>
      <c r="FO20" s="188"/>
      <c r="FP20" s="189"/>
      <c r="FQ20" s="189"/>
      <c r="FR20" s="247"/>
      <c r="FS20" s="302"/>
      <c r="FT20" s="249"/>
      <c r="FU20" s="184"/>
      <c r="FV20" s="184"/>
      <c r="FW20" s="184"/>
      <c r="FX20" s="184"/>
      <c r="FY20" s="184"/>
      <c r="FZ20" s="184"/>
      <c r="GA20" s="184"/>
      <c r="GB20" s="247"/>
      <c r="GC20" s="250"/>
      <c r="GD20" s="249"/>
      <c r="GE20" s="184"/>
      <c r="GF20" s="184"/>
      <c r="GG20" s="184"/>
      <c r="GH20" s="184"/>
      <c r="GI20" s="184"/>
      <c r="GJ20" s="184"/>
      <c r="GK20" s="184"/>
      <c r="GL20" s="184"/>
      <c r="GM20" s="184"/>
      <c r="GN20" s="275"/>
    </row>
    <row r="21" spans="1:196" ht="17.25">
      <c r="A21" s="138"/>
      <c r="B21" s="141"/>
      <c r="C21" s="297"/>
      <c r="D21" s="298"/>
      <c r="E21" s="298"/>
      <c r="F21" s="139"/>
      <c r="G21" s="329"/>
      <c r="H21" s="330"/>
      <c r="I21" s="331"/>
      <c r="J21" s="299"/>
      <c r="K21" s="188"/>
      <c r="L21" s="189"/>
      <c r="M21" s="300"/>
      <c r="N21" s="139"/>
      <c r="O21" s="139"/>
      <c r="P21" s="139"/>
      <c r="Q21" s="139"/>
      <c r="R21" s="301"/>
      <c r="S21" s="186"/>
      <c r="T21" s="184"/>
      <c r="U21" s="245"/>
      <c r="V21" s="246"/>
      <c r="W21" s="188"/>
      <c r="X21" s="189"/>
      <c r="Y21" s="189"/>
      <c r="Z21" s="247"/>
      <c r="AA21" s="302"/>
      <c r="AB21" s="301"/>
      <c r="AC21" s="186"/>
      <c r="AD21" s="184"/>
      <c r="AE21" s="245"/>
      <c r="AF21" s="246"/>
      <c r="AG21" s="188"/>
      <c r="AH21" s="189"/>
      <c r="AI21" s="189"/>
      <c r="AJ21" s="247"/>
      <c r="AK21" s="302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249"/>
      <c r="AW21" s="184"/>
      <c r="AX21" s="184"/>
      <c r="AY21" s="184"/>
      <c r="AZ21" s="184"/>
      <c r="BA21" s="184"/>
      <c r="BB21" s="184"/>
      <c r="BC21" s="184"/>
      <c r="BD21" s="184"/>
      <c r="BE21" s="250"/>
      <c r="BF21" s="251"/>
      <c r="BG21" s="252"/>
      <c r="BH21" s="184"/>
      <c r="BI21" s="245"/>
      <c r="BJ21" s="246"/>
      <c r="BK21" s="188"/>
      <c r="BL21" s="189"/>
      <c r="BM21" s="189"/>
      <c r="BN21" s="247"/>
      <c r="BO21" s="302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264"/>
      <c r="CA21" s="186"/>
      <c r="CB21" s="186"/>
      <c r="CC21" s="245"/>
      <c r="CD21" s="246"/>
      <c r="CE21" s="188"/>
      <c r="CF21" s="189"/>
      <c r="CG21" s="189"/>
      <c r="CH21" s="247"/>
      <c r="CI21" s="302"/>
      <c r="CJ21" s="303"/>
      <c r="CK21" s="186"/>
      <c r="CL21" s="186"/>
      <c r="CM21" s="245"/>
      <c r="CN21" s="246"/>
      <c r="CO21" s="188"/>
      <c r="CP21" s="189"/>
      <c r="CQ21" s="189"/>
      <c r="CR21" s="247"/>
      <c r="CS21" s="302"/>
      <c r="CT21" s="286"/>
      <c r="CU21" s="186"/>
      <c r="CV21" s="186"/>
      <c r="CW21" s="245"/>
      <c r="CX21" s="246"/>
      <c r="CY21" s="188"/>
      <c r="CZ21" s="189"/>
      <c r="DA21" s="189"/>
      <c r="DB21" s="247"/>
      <c r="DC21" s="302"/>
      <c r="DD21" s="304"/>
      <c r="DE21" s="267"/>
      <c r="DF21" s="268"/>
      <c r="DG21" s="198"/>
      <c r="DH21" s="269"/>
      <c r="DI21" s="270"/>
      <c r="DJ21" s="198"/>
      <c r="DK21" s="250"/>
      <c r="DL21" s="286"/>
      <c r="DM21" s="186"/>
      <c r="DN21" s="186"/>
      <c r="DO21" s="245"/>
      <c r="DP21" s="246"/>
      <c r="DQ21" s="188"/>
      <c r="DR21" s="189"/>
      <c r="DS21" s="189"/>
      <c r="DT21" s="247"/>
      <c r="DU21" s="302"/>
      <c r="DV21" s="301"/>
      <c r="DW21" s="186"/>
      <c r="DX21" s="186"/>
      <c r="DY21" s="245"/>
      <c r="DZ21" s="246"/>
      <c r="EA21" s="188"/>
      <c r="EB21" s="189"/>
      <c r="EC21" s="189"/>
      <c r="ED21" s="247"/>
      <c r="EE21" s="302"/>
      <c r="EF21" s="301"/>
      <c r="EG21" s="271"/>
      <c r="EH21" s="271"/>
      <c r="EI21" s="245"/>
      <c r="EJ21" s="246"/>
      <c r="EK21" s="188"/>
      <c r="EL21" s="189"/>
      <c r="EM21" s="189"/>
      <c r="EN21" s="247"/>
      <c r="EO21" s="302"/>
      <c r="EP21" s="303"/>
      <c r="EQ21" s="252"/>
      <c r="ER21" s="272"/>
      <c r="ES21" s="245"/>
      <c r="ET21" s="246"/>
      <c r="EU21" s="188"/>
      <c r="EV21" s="189"/>
      <c r="EW21" s="189"/>
      <c r="EX21" s="247"/>
      <c r="EY21" s="302"/>
      <c r="EZ21" s="264"/>
      <c r="FA21" s="252"/>
      <c r="FB21" s="252"/>
      <c r="FC21" s="245"/>
      <c r="FD21" s="246"/>
      <c r="FE21" s="188"/>
      <c r="FF21" s="189"/>
      <c r="FG21" s="189"/>
      <c r="FH21" s="247"/>
      <c r="FI21" s="305"/>
      <c r="FJ21" s="286"/>
      <c r="FK21" s="271"/>
      <c r="FL21" s="271"/>
      <c r="FM21" s="245"/>
      <c r="FN21" s="246"/>
      <c r="FO21" s="188"/>
      <c r="FP21" s="189"/>
      <c r="FQ21" s="189"/>
      <c r="FR21" s="247"/>
      <c r="FS21" s="302"/>
      <c r="FT21" s="249"/>
      <c r="FU21" s="184"/>
      <c r="FV21" s="184"/>
      <c r="FW21" s="184"/>
      <c r="FX21" s="184"/>
      <c r="FY21" s="184"/>
      <c r="FZ21" s="184"/>
      <c r="GA21" s="184"/>
      <c r="GB21" s="247"/>
      <c r="GC21" s="250"/>
      <c r="GD21" s="249"/>
      <c r="GE21" s="184"/>
      <c r="GF21" s="184"/>
      <c r="GG21" s="184"/>
      <c r="GH21" s="184"/>
      <c r="GI21" s="184"/>
      <c r="GJ21" s="184"/>
      <c r="GK21" s="184"/>
      <c r="GL21" s="184"/>
      <c r="GM21" s="184"/>
      <c r="GN21" s="275"/>
    </row>
    <row r="22" spans="1:196" ht="17.25">
      <c r="A22" s="138"/>
      <c r="B22" s="141"/>
      <c r="C22" s="297"/>
      <c r="D22" s="298"/>
      <c r="E22" s="298"/>
      <c r="F22" s="139"/>
      <c r="G22" s="329"/>
      <c r="H22" s="330"/>
      <c r="I22" s="331"/>
      <c r="J22" s="299"/>
      <c r="K22" s="188"/>
      <c r="L22" s="189"/>
      <c r="M22" s="300"/>
      <c r="N22" s="139"/>
      <c r="O22" s="139"/>
      <c r="P22" s="139"/>
      <c r="Q22" s="139"/>
      <c r="R22" s="301"/>
      <c r="S22" s="186"/>
      <c r="T22" s="184"/>
      <c r="U22" s="245"/>
      <c r="V22" s="246"/>
      <c r="W22" s="188"/>
      <c r="X22" s="189"/>
      <c r="Y22" s="189"/>
      <c r="Z22" s="247"/>
      <c r="AA22" s="302"/>
      <c r="AB22" s="301"/>
      <c r="AC22" s="186"/>
      <c r="AD22" s="184"/>
      <c r="AE22" s="245"/>
      <c r="AF22" s="246"/>
      <c r="AG22" s="188"/>
      <c r="AH22" s="189"/>
      <c r="AI22" s="189"/>
      <c r="AJ22" s="247"/>
      <c r="AK22" s="302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249"/>
      <c r="AW22" s="184"/>
      <c r="AX22" s="184"/>
      <c r="AY22" s="184"/>
      <c r="AZ22" s="184"/>
      <c r="BA22" s="184"/>
      <c r="BB22" s="184"/>
      <c r="BC22" s="184"/>
      <c r="BD22" s="184"/>
      <c r="BE22" s="250"/>
      <c r="BF22" s="251"/>
      <c r="BG22" s="252"/>
      <c r="BH22" s="184"/>
      <c r="BI22" s="245"/>
      <c r="BJ22" s="246"/>
      <c r="BK22" s="188"/>
      <c r="BL22" s="189"/>
      <c r="BM22" s="189"/>
      <c r="BN22" s="247"/>
      <c r="BO22" s="302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264"/>
      <c r="CA22" s="186"/>
      <c r="CB22" s="186"/>
      <c r="CC22" s="245"/>
      <c r="CD22" s="246"/>
      <c r="CE22" s="188"/>
      <c r="CF22" s="189"/>
      <c r="CG22" s="189"/>
      <c r="CH22" s="247"/>
      <c r="CI22" s="302"/>
      <c r="CJ22" s="303"/>
      <c r="CK22" s="186"/>
      <c r="CL22" s="186"/>
      <c r="CM22" s="245"/>
      <c r="CN22" s="246"/>
      <c r="CO22" s="188"/>
      <c r="CP22" s="189"/>
      <c r="CQ22" s="189"/>
      <c r="CR22" s="247"/>
      <c r="CS22" s="302"/>
      <c r="CT22" s="286"/>
      <c r="CU22" s="186"/>
      <c r="CV22" s="186"/>
      <c r="CW22" s="245"/>
      <c r="CX22" s="246"/>
      <c r="CY22" s="188"/>
      <c r="CZ22" s="189"/>
      <c r="DA22" s="189"/>
      <c r="DB22" s="247"/>
      <c r="DC22" s="302"/>
      <c r="DD22" s="304"/>
      <c r="DE22" s="267"/>
      <c r="DF22" s="268"/>
      <c r="DG22" s="198"/>
      <c r="DH22" s="269"/>
      <c r="DI22" s="270"/>
      <c r="DJ22" s="198"/>
      <c r="DK22" s="250"/>
      <c r="DL22" s="286"/>
      <c r="DM22" s="186"/>
      <c r="DN22" s="186"/>
      <c r="DO22" s="245"/>
      <c r="DP22" s="246"/>
      <c r="DQ22" s="188"/>
      <c r="DR22" s="189"/>
      <c r="DS22" s="189"/>
      <c r="DT22" s="247"/>
      <c r="DU22" s="302"/>
      <c r="DV22" s="301"/>
      <c r="DW22" s="186"/>
      <c r="DX22" s="186"/>
      <c r="DY22" s="245"/>
      <c r="DZ22" s="246"/>
      <c r="EA22" s="188"/>
      <c r="EB22" s="189"/>
      <c r="EC22" s="189"/>
      <c r="ED22" s="247"/>
      <c r="EE22" s="302"/>
      <c r="EF22" s="301"/>
      <c r="EG22" s="271"/>
      <c r="EH22" s="271"/>
      <c r="EI22" s="245"/>
      <c r="EJ22" s="246"/>
      <c r="EK22" s="188"/>
      <c r="EL22" s="189"/>
      <c r="EM22" s="189"/>
      <c r="EN22" s="247"/>
      <c r="EO22" s="302"/>
      <c r="EP22" s="303"/>
      <c r="EQ22" s="252"/>
      <c r="ER22" s="272"/>
      <c r="ES22" s="245"/>
      <c r="ET22" s="246"/>
      <c r="EU22" s="188"/>
      <c r="EV22" s="189"/>
      <c r="EW22" s="189"/>
      <c r="EX22" s="247"/>
      <c r="EY22" s="302"/>
      <c r="EZ22" s="264"/>
      <c r="FA22" s="252"/>
      <c r="FB22" s="252"/>
      <c r="FC22" s="245"/>
      <c r="FD22" s="246"/>
      <c r="FE22" s="188"/>
      <c r="FF22" s="189"/>
      <c r="FG22" s="189"/>
      <c r="FH22" s="247"/>
      <c r="FI22" s="305"/>
      <c r="FJ22" s="286"/>
      <c r="FK22" s="271"/>
      <c r="FL22" s="271"/>
      <c r="FM22" s="245"/>
      <c r="FN22" s="246"/>
      <c r="FO22" s="188"/>
      <c r="FP22" s="189"/>
      <c r="FQ22" s="189"/>
      <c r="FR22" s="247"/>
      <c r="FS22" s="302"/>
      <c r="FT22" s="249"/>
      <c r="FU22" s="184"/>
      <c r="FV22" s="184"/>
      <c r="FW22" s="184"/>
      <c r="FX22" s="184"/>
      <c r="FY22" s="184"/>
      <c r="FZ22" s="184"/>
      <c r="GA22" s="184"/>
      <c r="GB22" s="247"/>
      <c r="GC22" s="250"/>
      <c r="GD22" s="249"/>
      <c r="GE22" s="184"/>
      <c r="GF22" s="184"/>
      <c r="GG22" s="184"/>
      <c r="GH22" s="184"/>
      <c r="GI22" s="184"/>
      <c r="GJ22" s="184"/>
      <c r="GK22" s="184"/>
      <c r="GL22" s="184"/>
      <c r="GM22" s="184"/>
      <c r="GN22" s="275"/>
    </row>
    <row r="23" spans="1:196" ht="17.25">
      <c r="A23" s="138"/>
      <c r="B23" s="141"/>
      <c r="C23" s="297"/>
      <c r="D23" s="298"/>
      <c r="E23" s="298"/>
      <c r="F23" s="139"/>
      <c r="G23" s="329"/>
      <c r="H23" s="330"/>
      <c r="I23" s="331"/>
      <c r="J23" s="299"/>
      <c r="K23" s="188"/>
      <c r="L23" s="189"/>
      <c r="M23" s="300"/>
      <c r="N23" s="139"/>
      <c r="O23" s="139"/>
      <c r="P23" s="139"/>
      <c r="Q23" s="139"/>
      <c r="R23" s="301"/>
      <c r="S23" s="186"/>
      <c r="T23" s="184"/>
      <c r="U23" s="245"/>
      <c r="V23" s="246"/>
      <c r="W23" s="188"/>
      <c r="X23" s="189"/>
      <c r="Y23" s="189"/>
      <c r="Z23" s="247"/>
      <c r="AA23" s="302"/>
      <c r="AB23" s="301"/>
      <c r="AC23" s="186"/>
      <c r="AD23" s="184"/>
      <c r="AE23" s="245"/>
      <c r="AF23" s="246"/>
      <c r="AG23" s="188"/>
      <c r="AH23" s="189"/>
      <c r="AI23" s="189"/>
      <c r="AJ23" s="247"/>
      <c r="AK23" s="302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249"/>
      <c r="AW23" s="184"/>
      <c r="AX23" s="184"/>
      <c r="AY23" s="184"/>
      <c r="AZ23" s="184"/>
      <c r="BA23" s="184"/>
      <c r="BB23" s="184"/>
      <c r="BC23" s="184"/>
      <c r="BD23" s="184"/>
      <c r="BE23" s="250"/>
      <c r="BF23" s="251"/>
      <c r="BG23" s="252"/>
      <c r="BH23" s="184"/>
      <c r="BI23" s="245"/>
      <c r="BJ23" s="246"/>
      <c r="BK23" s="188"/>
      <c r="BL23" s="189"/>
      <c r="BM23" s="189"/>
      <c r="BN23" s="247"/>
      <c r="BO23" s="302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264"/>
      <c r="CA23" s="186"/>
      <c r="CB23" s="186"/>
      <c r="CC23" s="245"/>
      <c r="CD23" s="246"/>
      <c r="CE23" s="188"/>
      <c r="CF23" s="189"/>
      <c r="CG23" s="189"/>
      <c r="CH23" s="247"/>
      <c r="CI23" s="302"/>
      <c r="CJ23" s="303"/>
      <c r="CK23" s="186"/>
      <c r="CL23" s="186"/>
      <c r="CM23" s="245"/>
      <c r="CN23" s="246"/>
      <c r="CO23" s="188"/>
      <c r="CP23" s="189"/>
      <c r="CQ23" s="189"/>
      <c r="CR23" s="247"/>
      <c r="CS23" s="302"/>
      <c r="CT23" s="286"/>
      <c r="CU23" s="186"/>
      <c r="CV23" s="186"/>
      <c r="CW23" s="245"/>
      <c r="CX23" s="246"/>
      <c r="CY23" s="188"/>
      <c r="CZ23" s="189"/>
      <c r="DA23" s="189"/>
      <c r="DB23" s="247"/>
      <c r="DC23" s="302"/>
      <c r="DD23" s="304"/>
      <c r="DE23" s="267"/>
      <c r="DF23" s="268"/>
      <c r="DG23" s="198"/>
      <c r="DH23" s="269"/>
      <c r="DI23" s="270"/>
      <c r="DJ23" s="198"/>
      <c r="DK23" s="250"/>
      <c r="DL23" s="286"/>
      <c r="DM23" s="186"/>
      <c r="DN23" s="186"/>
      <c r="DO23" s="245"/>
      <c r="DP23" s="246"/>
      <c r="DQ23" s="188"/>
      <c r="DR23" s="189"/>
      <c r="DS23" s="189"/>
      <c r="DT23" s="247"/>
      <c r="DU23" s="302"/>
      <c r="DV23" s="301"/>
      <c r="DW23" s="186"/>
      <c r="DX23" s="186"/>
      <c r="DY23" s="245"/>
      <c r="DZ23" s="246"/>
      <c r="EA23" s="188"/>
      <c r="EB23" s="189"/>
      <c r="EC23" s="189"/>
      <c r="ED23" s="247"/>
      <c r="EE23" s="302"/>
      <c r="EF23" s="301"/>
      <c r="EG23" s="271"/>
      <c r="EH23" s="271"/>
      <c r="EI23" s="245"/>
      <c r="EJ23" s="246"/>
      <c r="EK23" s="188"/>
      <c r="EL23" s="189"/>
      <c r="EM23" s="189"/>
      <c r="EN23" s="247"/>
      <c r="EO23" s="302"/>
      <c r="EP23" s="303"/>
      <c r="EQ23" s="252"/>
      <c r="ER23" s="272"/>
      <c r="ES23" s="245"/>
      <c r="ET23" s="246"/>
      <c r="EU23" s="188"/>
      <c r="EV23" s="189"/>
      <c r="EW23" s="189"/>
      <c r="EX23" s="247"/>
      <c r="EY23" s="302"/>
      <c r="EZ23" s="264"/>
      <c r="FA23" s="252"/>
      <c r="FB23" s="252"/>
      <c r="FC23" s="245"/>
      <c r="FD23" s="246"/>
      <c r="FE23" s="188"/>
      <c r="FF23" s="189"/>
      <c r="FG23" s="189"/>
      <c r="FH23" s="247"/>
      <c r="FI23" s="305"/>
      <c r="FJ23" s="286"/>
      <c r="FK23" s="271"/>
      <c r="FL23" s="271"/>
      <c r="FM23" s="245"/>
      <c r="FN23" s="246"/>
      <c r="FO23" s="188"/>
      <c r="FP23" s="189"/>
      <c r="FQ23" s="189"/>
      <c r="FR23" s="247"/>
      <c r="FS23" s="302"/>
      <c r="FT23" s="249"/>
      <c r="FU23" s="184"/>
      <c r="FV23" s="184"/>
      <c r="FW23" s="184"/>
      <c r="FX23" s="184"/>
      <c r="FY23" s="184"/>
      <c r="FZ23" s="184"/>
      <c r="GA23" s="184"/>
      <c r="GB23" s="247"/>
      <c r="GC23" s="250"/>
      <c r="GD23" s="249"/>
      <c r="GE23" s="184"/>
      <c r="GF23" s="184"/>
      <c r="GG23" s="184"/>
      <c r="GH23" s="184"/>
      <c r="GI23" s="184"/>
      <c r="GJ23" s="184"/>
      <c r="GK23" s="184"/>
      <c r="GL23" s="184"/>
      <c r="GM23" s="184"/>
      <c r="GN23" s="275"/>
    </row>
    <row r="24" spans="1:196" ht="17.25">
      <c r="A24" s="138"/>
      <c r="B24" s="141"/>
      <c r="C24" s="297"/>
      <c r="D24" s="298"/>
      <c r="E24" s="298"/>
      <c r="F24" s="139"/>
      <c r="G24" s="329"/>
      <c r="H24" s="330"/>
      <c r="I24" s="331"/>
      <c r="J24" s="299"/>
      <c r="K24" s="188"/>
      <c r="L24" s="189"/>
      <c r="M24" s="300"/>
      <c r="N24" s="139"/>
      <c r="O24" s="139"/>
      <c r="P24" s="139"/>
      <c r="Q24" s="139"/>
      <c r="R24" s="301"/>
      <c r="S24" s="186"/>
      <c r="T24" s="184"/>
      <c r="U24" s="245"/>
      <c r="V24" s="246"/>
      <c r="W24" s="188"/>
      <c r="X24" s="189"/>
      <c r="Y24" s="189"/>
      <c r="Z24" s="247"/>
      <c r="AA24" s="302"/>
      <c r="AB24" s="301"/>
      <c r="AC24" s="186"/>
      <c r="AD24" s="184"/>
      <c r="AE24" s="245"/>
      <c r="AF24" s="246"/>
      <c r="AG24" s="188"/>
      <c r="AH24" s="189"/>
      <c r="AI24" s="189"/>
      <c r="AJ24" s="247"/>
      <c r="AK24" s="302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249"/>
      <c r="AW24" s="184"/>
      <c r="AX24" s="184"/>
      <c r="AY24" s="184"/>
      <c r="AZ24" s="184"/>
      <c r="BA24" s="184"/>
      <c r="BB24" s="184"/>
      <c r="BC24" s="184"/>
      <c r="BD24" s="184"/>
      <c r="BE24" s="250"/>
      <c r="BF24" s="251"/>
      <c r="BG24" s="252"/>
      <c r="BH24" s="184"/>
      <c r="BI24" s="245"/>
      <c r="BJ24" s="246"/>
      <c r="BK24" s="188"/>
      <c r="BL24" s="189"/>
      <c r="BM24" s="189"/>
      <c r="BN24" s="247"/>
      <c r="BO24" s="302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264"/>
      <c r="CA24" s="186"/>
      <c r="CB24" s="186"/>
      <c r="CC24" s="245"/>
      <c r="CD24" s="246"/>
      <c r="CE24" s="188"/>
      <c r="CF24" s="189"/>
      <c r="CG24" s="189"/>
      <c r="CH24" s="247"/>
      <c r="CI24" s="302"/>
      <c r="CJ24" s="303"/>
      <c r="CK24" s="186"/>
      <c r="CL24" s="186"/>
      <c r="CM24" s="245"/>
      <c r="CN24" s="246"/>
      <c r="CO24" s="188"/>
      <c r="CP24" s="189"/>
      <c r="CQ24" s="189"/>
      <c r="CR24" s="247"/>
      <c r="CS24" s="302"/>
      <c r="CT24" s="286"/>
      <c r="CU24" s="186"/>
      <c r="CV24" s="186"/>
      <c r="CW24" s="245"/>
      <c r="CX24" s="246"/>
      <c r="CY24" s="188"/>
      <c r="CZ24" s="189"/>
      <c r="DA24" s="189"/>
      <c r="DB24" s="247"/>
      <c r="DC24" s="302"/>
      <c r="DD24" s="304"/>
      <c r="DE24" s="267"/>
      <c r="DF24" s="268"/>
      <c r="DG24" s="198"/>
      <c r="DH24" s="269"/>
      <c r="DI24" s="270"/>
      <c r="DJ24" s="198"/>
      <c r="DK24" s="250"/>
      <c r="DL24" s="286"/>
      <c r="DM24" s="186"/>
      <c r="DN24" s="186"/>
      <c r="DO24" s="245"/>
      <c r="DP24" s="246"/>
      <c r="DQ24" s="188"/>
      <c r="DR24" s="189"/>
      <c r="DS24" s="189"/>
      <c r="DT24" s="247"/>
      <c r="DU24" s="302"/>
      <c r="DV24" s="301"/>
      <c r="DW24" s="186"/>
      <c r="DX24" s="186"/>
      <c r="DY24" s="245"/>
      <c r="DZ24" s="246"/>
      <c r="EA24" s="188"/>
      <c r="EB24" s="189"/>
      <c r="EC24" s="189"/>
      <c r="ED24" s="247"/>
      <c r="EE24" s="302"/>
      <c r="EF24" s="301"/>
      <c r="EG24" s="271"/>
      <c r="EH24" s="271"/>
      <c r="EI24" s="245"/>
      <c r="EJ24" s="246"/>
      <c r="EK24" s="188"/>
      <c r="EL24" s="189"/>
      <c r="EM24" s="189"/>
      <c r="EN24" s="247"/>
      <c r="EO24" s="302"/>
      <c r="EP24" s="303"/>
      <c r="EQ24" s="252"/>
      <c r="ER24" s="272"/>
      <c r="ES24" s="245"/>
      <c r="ET24" s="246"/>
      <c r="EU24" s="188"/>
      <c r="EV24" s="189"/>
      <c r="EW24" s="189"/>
      <c r="EX24" s="247"/>
      <c r="EY24" s="302"/>
      <c r="EZ24" s="264"/>
      <c r="FA24" s="252"/>
      <c r="FB24" s="252"/>
      <c r="FC24" s="245"/>
      <c r="FD24" s="246"/>
      <c r="FE24" s="188"/>
      <c r="FF24" s="189"/>
      <c r="FG24" s="189"/>
      <c r="FH24" s="247"/>
      <c r="FI24" s="305"/>
      <c r="FJ24" s="286"/>
      <c r="FK24" s="271"/>
      <c r="FL24" s="271"/>
      <c r="FM24" s="245"/>
      <c r="FN24" s="246"/>
      <c r="FO24" s="188"/>
      <c r="FP24" s="189"/>
      <c r="FQ24" s="189"/>
      <c r="FR24" s="247"/>
      <c r="FS24" s="302"/>
      <c r="FT24" s="249"/>
      <c r="FU24" s="184"/>
      <c r="FV24" s="184"/>
      <c r="FW24" s="184"/>
      <c r="FX24" s="184"/>
      <c r="FY24" s="184"/>
      <c r="FZ24" s="184"/>
      <c r="GA24" s="184"/>
      <c r="GB24" s="247"/>
      <c r="GC24" s="250"/>
      <c r="GD24" s="249"/>
      <c r="GE24" s="184"/>
      <c r="GF24" s="184"/>
      <c r="GG24" s="184"/>
      <c r="GH24" s="184"/>
      <c r="GI24" s="184"/>
      <c r="GJ24" s="184"/>
      <c r="GK24" s="184"/>
      <c r="GL24" s="184"/>
      <c r="GM24" s="184"/>
      <c r="GN24" s="275"/>
    </row>
    <row r="25" spans="1:196" ht="17.25">
      <c r="A25" s="138"/>
      <c r="B25" s="141"/>
      <c r="C25" s="297"/>
      <c r="D25" s="298"/>
      <c r="E25" s="298"/>
      <c r="F25" s="139"/>
      <c r="G25" s="329"/>
      <c r="H25" s="330"/>
      <c r="I25" s="331"/>
      <c r="J25" s="299"/>
      <c r="K25" s="188"/>
      <c r="L25" s="189"/>
      <c r="M25" s="300"/>
      <c r="N25" s="139"/>
      <c r="O25" s="139"/>
      <c r="P25" s="139"/>
      <c r="Q25" s="139"/>
      <c r="R25" s="301"/>
      <c r="S25" s="186"/>
      <c r="T25" s="184"/>
      <c r="U25" s="245"/>
      <c r="V25" s="246"/>
      <c r="W25" s="188"/>
      <c r="X25" s="189"/>
      <c r="Y25" s="189"/>
      <c r="Z25" s="247"/>
      <c r="AA25" s="302"/>
      <c r="AB25" s="301"/>
      <c r="AC25" s="186"/>
      <c r="AD25" s="184"/>
      <c r="AE25" s="245"/>
      <c r="AF25" s="246"/>
      <c r="AG25" s="188"/>
      <c r="AH25" s="189"/>
      <c r="AI25" s="189"/>
      <c r="AJ25" s="247"/>
      <c r="AK25" s="302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249"/>
      <c r="AW25" s="184"/>
      <c r="AX25" s="184"/>
      <c r="AY25" s="184"/>
      <c r="AZ25" s="184"/>
      <c r="BA25" s="184"/>
      <c r="BB25" s="184"/>
      <c r="BC25" s="184"/>
      <c r="BD25" s="184"/>
      <c r="BE25" s="250"/>
      <c r="BF25" s="251"/>
      <c r="BG25" s="252"/>
      <c r="BH25" s="184"/>
      <c r="BI25" s="245"/>
      <c r="BJ25" s="246"/>
      <c r="BK25" s="188"/>
      <c r="BL25" s="189"/>
      <c r="BM25" s="189"/>
      <c r="BN25" s="247"/>
      <c r="BO25" s="302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264"/>
      <c r="CA25" s="186"/>
      <c r="CB25" s="186"/>
      <c r="CC25" s="245"/>
      <c r="CD25" s="246"/>
      <c r="CE25" s="188"/>
      <c r="CF25" s="189"/>
      <c r="CG25" s="189"/>
      <c r="CH25" s="247"/>
      <c r="CI25" s="302"/>
      <c r="CJ25" s="303"/>
      <c r="CK25" s="186"/>
      <c r="CL25" s="186"/>
      <c r="CM25" s="245"/>
      <c r="CN25" s="246"/>
      <c r="CO25" s="188"/>
      <c r="CP25" s="189"/>
      <c r="CQ25" s="189"/>
      <c r="CR25" s="247"/>
      <c r="CS25" s="302"/>
      <c r="CT25" s="286"/>
      <c r="CU25" s="186"/>
      <c r="CV25" s="186"/>
      <c r="CW25" s="245"/>
      <c r="CX25" s="246"/>
      <c r="CY25" s="188"/>
      <c r="CZ25" s="189"/>
      <c r="DA25" s="189"/>
      <c r="DB25" s="247"/>
      <c r="DC25" s="302"/>
      <c r="DD25" s="304"/>
      <c r="DE25" s="267"/>
      <c r="DF25" s="268"/>
      <c r="DG25" s="198"/>
      <c r="DH25" s="269"/>
      <c r="DI25" s="270"/>
      <c r="DJ25" s="198"/>
      <c r="DK25" s="250"/>
      <c r="DL25" s="286"/>
      <c r="DM25" s="186"/>
      <c r="DN25" s="186"/>
      <c r="DO25" s="245"/>
      <c r="DP25" s="246"/>
      <c r="DQ25" s="188"/>
      <c r="DR25" s="189"/>
      <c r="DS25" s="189"/>
      <c r="DT25" s="247"/>
      <c r="DU25" s="302"/>
      <c r="DV25" s="301"/>
      <c r="DW25" s="186"/>
      <c r="DX25" s="186"/>
      <c r="DY25" s="245"/>
      <c r="DZ25" s="246"/>
      <c r="EA25" s="188"/>
      <c r="EB25" s="189"/>
      <c r="EC25" s="189"/>
      <c r="ED25" s="247"/>
      <c r="EE25" s="302"/>
      <c r="EF25" s="301"/>
      <c r="EG25" s="271"/>
      <c r="EH25" s="271"/>
      <c r="EI25" s="245"/>
      <c r="EJ25" s="246"/>
      <c r="EK25" s="188"/>
      <c r="EL25" s="189"/>
      <c r="EM25" s="189"/>
      <c r="EN25" s="247"/>
      <c r="EO25" s="302"/>
      <c r="EP25" s="303"/>
      <c r="EQ25" s="252"/>
      <c r="ER25" s="272"/>
      <c r="ES25" s="245"/>
      <c r="ET25" s="246"/>
      <c r="EU25" s="188"/>
      <c r="EV25" s="189"/>
      <c r="EW25" s="189"/>
      <c r="EX25" s="247"/>
      <c r="EY25" s="302"/>
      <c r="EZ25" s="264"/>
      <c r="FA25" s="252"/>
      <c r="FB25" s="252"/>
      <c r="FC25" s="245"/>
      <c r="FD25" s="246"/>
      <c r="FE25" s="188"/>
      <c r="FF25" s="189"/>
      <c r="FG25" s="189"/>
      <c r="FH25" s="247"/>
      <c r="FI25" s="305"/>
      <c r="FJ25" s="286"/>
      <c r="FK25" s="271"/>
      <c r="FL25" s="271"/>
      <c r="FM25" s="245"/>
      <c r="FN25" s="246"/>
      <c r="FO25" s="188"/>
      <c r="FP25" s="189"/>
      <c r="FQ25" s="189"/>
      <c r="FR25" s="247"/>
      <c r="FS25" s="302"/>
      <c r="FT25" s="249"/>
      <c r="FU25" s="184"/>
      <c r="FV25" s="184"/>
      <c r="FW25" s="184"/>
      <c r="FX25" s="184"/>
      <c r="FY25" s="184"/>
      <c r="FZ25" s="184"/>
      <c r="GA25" s="184"/>
      <c r="GB25" s="247"/>
      <c r="GC25" s="250"/>
      <c r="GD25" s="249"/>
      <c r="GE25" s="184"/>
      <c r="GF25" s="184"/>
      <c r="GG25" s="184"/>
      <c r="GH25" s="184"/>
      <c r="GI25" s="184"/>
      <c r="GJ25" s="184"/>
      <c r="GK25" s="184"/>
      <c r="GL25" s="184"/>
      <c r="GM25" s="184"/>
      <c r="GN25" s="275"/>
    </row>
    <row r="26" spans="1:196" ht="17.25">
      <c r="A26" s="138"/>
      <c r="B26" s="141"/>
      <c r="C26" s="297"/>
      <c r="D26" s="298"/>
      <c r="E26" s="298"/>
      <c r="F26" s="139"/>
      <c r="G26" s="139"/>
      <c r="H26" s="139"/>
      <c r="I26" s="140"/>
      <c r="J26" s="299"/>
      <c r="K26" s="188"/>
      <c r="L26" s="189"/>
      <c r="M26" s="300"/>
      <c r="N26" s="139"/>
      <c r="O26" s="139"/>
      <c r="P26" s="139"/>
      <c r="Q26" s="139"/>
      <c r="R26" s="301"/>
      <c r="S26" s="186"/>
      <c r="T26" s="184"/>
      <c r="U26" s="245"/>
      <c r="V26" s="246"/>
      <c r="W26" s="188"/>
      <c r="X26" s="189"/>
      <c r="Y26" s="189"/>
      <c r="Z26" s="247"/>
      <c r="AA26" s="302"/>
      <c r="AB26" s="301"/>
      <c r="AC26" s="186"/>
      <c r="AD26" s="184"/>
      <c r="AE26" s="245"/>
      <c r="AF26" s="246"/>
      <c r="AG26" s="188"/>
      <c r="AH26" s="189"/>
      <c r="AI26" s="189"/>
      <c r="AJ26" s="247"/>
      <c r="AK26" s="302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249"/>
      <c r="AW26" s="184"/>
      <c r="AX26" s="184"/>
      <c r="AY26" s="184"/>
      <c r="AZ26" s="184"/>
      <c r="BA26" s="184"/>
      <c r="BB26" s="184"/>
      <c r="BC26" s="184"/>
      <c r="BD26" s="184"/>
      <c r="BE26" s="250"/>
      <c r="BF26" s="251"/>
      <c r="BG26" s="252"/>
      <c r="BH26" s="184"/>
      <c r="BI26" s="245"/>
      <c r="BJ26" s="246"/>
      <c r="BK26" s="188"/>
      <c r="BL26" s="189"/>
      <c r="BM26" s="189"/>
      <c r="BN26" s="247"/>
      <c r="BO26" s="302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264"/>
      <c r="CA26" s="186"/>
      <c r="CB26" s="186"/>
      <c r="CC26" s="245"/>
      <c r="CD26" s="246"/>
      <c r="CE26" s="188"/>
      <c r="CF26" s="189"/>
      <c r="CG26" s="189"/>
      <c r="CH26" s="247"/>
      <c r="CI26" s="302"/>
      <c r="CJ26" s="303"/>
      <c r="CK26" s="186"/>
      <c r="CL26" s="186"/>
      <c r="CM26" s="245"/>
      <c r="CN26" s="246"/>
      <c r="CO26" s="188"/>
      <c r="CP26" s="189"/>
      <c r="CQ26" s="189"/>
      <c r="CR26" s="247"/>
      <c r="CS26" s="302"/>
      <c r="CT26" s="286"/>
      <c r="CU26" s="186"/>
      <c r="CV26" s="186"/>
      <c r="CW26" s="245"/>
      <c r="CX26" s="246"/>
      <c r="CY26" s="188"/>
      <c r="CZ26" s="189"/>
      <c r="DA26" s="189"/>
      <c r="DB26" s="247"/>
      <c r="DC26" s="302"/>
      <c r="DD26" s="304"/>
      <c r="DE26" s="267"/>
      <c r="DF26" s="268"/>
      <c r="DG26" s="198"/>
      <c r="DH26" s="269"/>
      <c r="DI26" s="270"/>
      <c r="DJ26" s="198"/>
      <c r="DK26" s="250"/>
      <c r="DL26" s="286"/>
      <c r="DM26" s="186"/>
      <c r="DN26" s="186"/>
      <c r="DO26" s="245"/>
      <c r="DP26" s="246"/>
      <c r="DQ26" s="188"/>
      <c r="DR26" s="189"/>
      <c r="DS26" s="189"/>
      <c r="DT26" s="247"/>
      <c r="DU26" s="302"/>
      <c r="DV26" s="301"/>
      <c r="DW26" s="186"/>
      <c r="DX26" s="186"/>
      <c r="DY26" s="245"/>
      <c r="DZ26" s="246"/>
      <c r="EA26" s="188"/>
      <c r="EB26" s="189"/>
      <c r="EC26" s="189"/>
      <c r="ED26" s="247"/>
      <c r="EE26" s="302"/>
      <c r="EF26" s="301"/>
      <c r="EG26" s="271"/>
      <c r="EH26" s="271"/>
      <c r="EI26" s="245"/>
      <c r="EJ26" s="246"/>
      <c r="EK26" s="188"/>
      <c r="EL26" s="189"/>
      <c r="EM26" s="189"/>
      <c r="EN26" s="247"/>
      <c r="EO26" s="302"/>
      <c r="EP26" s="303"/>
      <c r="EQ26" s="252"/>
      <c r="ER26" s="272"/>
      <c r="ES26" s="245"/>
      <c r="ET26" s="246"/>
      <c r="EU26" s="188"/>
      <c r="EV26" s="189"/>
      <c r="EW26" s="189"/>
      <c r="EX26" s="247"/>
      <c r="EY26" s="302"/>
      <c r="EZ26" s="264"/>
      <c r="FA26" s="252"/>
      <c r="FB26" s="252"/>
      <c r="FC26" s="245"/>
      <c r="FD26" s="246"/>
      <c r="FE26" s="188"/>
      <c r="FF26" s="189"/>
      <c r="FG26" s="189"/>
      <c r="FH26" s="247"/>
      <c r="FI26" s="305"/>
      <c r="FJ26" s="249"/>
      <c r="FK26" s="184"/>
      <c r="FL26" s="184"/>
      <c r="FM26" s="184"/>
      <c r="FN26" s="184"/>
      <c r="FO26" s="184"/>
      <c r="FP26" s="184"/>
      <c r="FQ26" s="184"/>
      <c r="FR26" s="247"/>
      <c r="FS26" s="250"/>
      <c r="FT26" s="249"/>
      <c r="FU26" s="184"/>
      <c r="FV26" s="184"/>
      <c r="FW26" s="184"/>
      <c r="FX26" s="184"/>
      <c r="FY26" s="184"/>
      <c r="FZ26" s="184"/>
      <c r="GA26" s="184"/>
      <c r="GB26" s="247"/>
      <c r="GC26" s="250"/>
      <c r="GD26" s="249"/>
      <c r="GE26" s="184"/>
      <c r="GF26" s="184"/>
      <c r="GG26" s="184"/>
      <c r="GH26" s="184"/>
      <c r="GI26" s="184"/>
      <c r="GJ26" s="184"/>
      <c r="GK26" s="184"/>
      <c r="GL26" s="184"/>
      <c r="GM26" s="184"/>
      <c r="GN26" s="275"/>
    </row>
    <row r="27" spans="1:196" ht="17.25">
      <c r="A27" s="138"/>
      <c r="B27" s="141"/>
      <c r="C27" s="297"/>
      <c r="D27" s="298"/>
      <c r="E27" s="298"/>
      <c r="F27" s="139"/>
      <c r="G27" s="139"/>
      <c r="H27" s="139"/>
      <c r="I27" s="140"/>
      <c r="J27" s="299"/>
      <c r="K27" s="188"/>
      <c r="L27" s="189"/>
      <c r="M27" s="300"/>
      <c r="N27" s="139"/>
      <c r="O27" s="139"/>
      <c r="P27" s="139"/>
      <c r="Q27" s="139"/>
      <c r="R27" s="301"/>
      <c r="S27" s="186"/>
      <c r="T27" s="184"/>
      <c r="U27" s="245"/>
      <c r="V27" s="246"/>
      <c r="W27" s="188"/>
      <c r="X27" s="189"/>
      <c r="Y27" s="189"/>
      <c r="Z27" s="247"/>
      <c r="AA27" s="302"/>
      <c r="AB27" s="301"/>
      <c r="AC27" s="186"/>
      <c r="AD27" s="184"/>
      <c r="AE27" s="245"/>
      <c r="AF27" s="246"/>
      <c r="AG27" s="188"/>
      <c r="AH27" s="189"/>
      <c r="AI27" s="189"/>
      <c r="AJ27" s="247"/>
      <c r="AK27" s="302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249"/>
      <c r="AW27" s="184"/>
      <c r="AX27" s="184"/>
      <c r="AY27" s="184"/>
      <c r="AZ27" s="184"/>
      <c r="BA27" s="184"/>
      <c r="BB27" s="184"/>
      <c r="BC27" s="184"/>
      <c r="BD27" s="184"/>
      <c r="BE27" s="250"/>
      <c r="BF27" s="251"/>
      <c r="BG27" s="252"/>
      <c r="BH27" s="184"/>
      <c r="BI27" s="245"/>
      <c r="BJ27" s="246"/>
      <c r="BK27" s="188"/>
      <c r="BL27" s="189"/>
      <c r="BM27" s="189"/>
      <c r="BN27" s="247"/>
      <c r="BO27" s="302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264"/>
      <c r="CA27" s="186"/>
      <c r="CB27" s="186"/>
      <c r="CC27" s="245"/>
      <c r="CD27" s="246"/>
      <c r="CE27" s="188"/>
      <c r="CF27" s="189"/>
      <c r="CG27" s="189"/>
      <c r="CH27" s="247"/>
      <c r="CI27" s="302"/>
      <c r="CJ27" s="303"/>
      <c r="CK27" s="186"/>
      <c r="CL27" s="186"/>
      <c r="CM27" s="245"/>
      <c r="CN27" s="246"/>
      <c r="CO27" s="188"/>
      <c r="CP27" s="189"/>
      <c r="CQ27" s="189"/>
      <c r="CR27" s="247"/>
      <c r="CS27" s="302"/>
      <c r="CT27" s="286"/>
      <c r="CU27" s="186"/>
      <c r="CV27" s="186"/>
      <c r="CW27" s="245"/>
      <c r="CX27" s="246"/>
      <c r="CY27" s="188"/>
      <c r="CZ27" s="189"/>
      <c r="DA27" s="189"/>
      <c r="DB27" s="247"/>
      <c r="DC27" s="302"/>
      <c r="DD27" s="304"/>
      <c r="DE27" s="267"/>
      <c r="DF27" s="268"/>
      <c r="DG27" s="198"/>
      <c r="DH27" s="269"/>
      <c r="DI27" s="270"/>
      <c r="DJ27" s="198"/>
      <c r="DK27" s="250"/>
      <c r="DL27" s="286"/>
      <c r="DM27" s="186"/>
      <c r="DN27" s="186"/>
      <c r="DO27" s="245"/>
      <c r="DP27" s="246"/>
      <c r="DQ27" s="188"/>
      <c r="DR27" s="189"/>
      <c r="DS27" s="189"/>
      <c r="DT27" s="247"/>
      <c r="DU27" s="302"/>
      <c r="DV27" s="301"/>
      <c r="DW27" s="186"/>
      <c r="DX27" s="186"/>
      <c r="DY27" s="245"/>
      <c r="DZ27" s="246"/>
      <c r="EA27" s="188"/>
      <c r="EB27" s="189"/>
      <c r="EC27" s="189"/>
      <c r="ED27" s="247"/>
      <c r="EE27" s="302"/>
      <c r="EF27" s="301"/>
      <c r="EG27" s="271"/>
      <c r="EH27" s="271"/>
      <c r="EI27" s="245"/>
      <c r="EJ27" s="246"/>
      <c r="EK27" s="188"/>
      <c r="EL27" s="189"/>
      <c r="EM27" s="189"/>
      <c r="EN27" s="247"/>
      <c r="EO27" s="302"/>
      <c r="EP27" s="303"/>
      <c r="EQ27" s="252"/>
      <c r="ER27" s="272"/>
      <c r="ES27" s="245"/>
      <c r="ET27" s="246"/>
      <c r="EU27" s="188"/>
      <c r="EV27" s="189"/>
      <c r="EW27" s="189"/>
      <c r="EX27" s="247"/>
      <c r="EY27" s="302"/>
      <c r="EZ27" s="264"/>
      <c r="FA27" s="252"/>
      <c r="FB27" s="252"/>
      <c r="FC27" s="245"/>
      <c r="FD27" s="246"/>
      <c r="FE27" s="188"/>
      <c r="FF27" s="189"/>
      <c r="FG27" s="189"/>
      <c r="FH27" s="247"/>
      <c r="FI27" s="305"/>
      <c r="FJ27" s="249"/>
      <c r="FK27" s="184"/>
      <c r="FL27" s="184"/>
      <c r="FM27" s="184"/>
      <c r="FN27" s="184"/>
      <c r="FO27" s="184"/>
      <c r="FP27" s="184"/>
      <c r="FQ27" s="184"/>
      <c r="FR27" s="247"/>
      <c r="FS27" s="250"/>
      <c r="FT27" s="249"/>
      <c r="FU27" s="184"/>
      <c r="FV27" s="184"/>
      <c r="FW27" s="184"/>
      <c r="FX27" s="184"/>
      <c r="FY27" s="184"/>
      <c r="FZ27" s="184"/>
      <c r="GA27" s="184"/>
      <c r="GB27" s="247"/>
      <c r="GC27" s="250"/>
      <c r="GD27" s="249"/>
      <c r="GE27" s="184"/>
      <c r="GF27" s="184"/>
      <c r="GG27" s="184"/>
      <c r="GH27" s="184"/>
      <c r="GI27" s="184"/>
      <c r="GJ27" s="184"/>
      <c r="GK27" s="184"/>
      <c r="GL27" s="184"/>
      <c r="GM27" s="184"/>
      <c r="GN27" s="275"/>
    </row>
    <row r="28" spans="1:196" ht="17.25">
      <c r="A28" s="138"/>
      <c r="B28" s="141"/>
      <c r="C28" s="297"/>
      <c r="D28" s="298"/>
      <c r="E28" s="298"/>
      <c r="F28" s="139"/>
      <c r="G28" s="139"/>
      <c r="H28" s="139"/>
      <c r="I28" s="140"/>
      <c r="J28" s="299"/>
      <c r="K28" s="188"/>
      <c r="L28" s="189"/>
      <c r="M28" s="300"/>
      <c r="N28" s="139"/>
      <c r="O28" s="139"/>
      <c r="P28" s="139"/>
      <c r="Q28" s="139"/>
      <c r="R28" s="301"/>
      <c r="S28" s="186"/>
      <c r="T28" s="184"/>
      <c r="U28" s="245"/>
      <c r="V28" s="246"/>
      <c r="W28" s="188"/>
      <c r="X28" s="189"/>
      <c r="Y28" s="189"/>
      <c r="Z28" s="247"/>
      <c r="AA28" s="302"/>
      <c r="AB28" s="301"/>
      <c r="AC28" s="186"/>
      <c r="AD28" s="184"/>
      <c r="AE28" s="245"/>
      <c r="AF28" s="246"/>
      <c r="AG28" s="188"/>
      <c r="AH28" s="189"/>
      <c r="AI28" s="189"/>
      <c r="AJ28" s="247"/>
      <c r="AK28" s="302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249"/>
      <c r="AW28" s="184"/>
      <c r="AX28" s="184"/>
      <c r="AY28" s="184"/>
      <c r="AZ28" s="184"/>
      <c r="BA28" s="184"/>
      <c r="BB28" s="184"/>
      <c r="BC28" s="184"/>
      <c r="BD28" s="184"/>
      <c r="BE28" s="250"/>
      <c r="BF28" s="251"/>
      <c r="BG28" s="252"/>
      <c r="BH28" s="184"/>
      <c r="BI28" s="245"/>
      <c r="BJ28" s="246"/>
      <c r="BK28" s="188"/>
      <c r="BL28" s="189"/>
      <c r="BM28" s="189"/>
      <c r="BN28" s="247"/>
      <c r="BO28" s="302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264"/>
      <c r="CA28" s="186"/>
      <c r="CB28" s="186"/>
      <c r="CC28" s="245"/>
      <c r="CD28" s="246"/>
      <c r="CE28" s="188"/>
      <c r="CF28" s="189"/>
      <c r="CG28" s="189"/>
      <c r="CH28" s="247"/>
      <c r="CI28" s="302"/>
      <c r="CJ28" s="303"/>
      <c r="CK28" s="186"/>
      <c r="CL28" s="186"/>
      <c r="CM28" s="245"/>
      <c r="CN28" s="246"/>
      <c r="CO28" s="188"/>
      <c r="CP28" s="189"/>
      <c r="CQ28" s="189"/>
      <c r="CR28" s="247"/>
      <c r="CS28" s="302"/>
      <c r="CT28" s="286"/>
      <c r="CU28" s="186"/>
      <c r="CV28" s="186"/>
      <c r="CW28" s="245"/>
      <c r="CX28" s="246"/>
      <c r="CY28" s="188"/>
      <c r="CZ28" s="189"/>
      <c r="DA28" s="189"/>
      <c r="DB28" s="247"/>
      <c r="DC28" s="302"/>
      <c r="DD28" s="304"/>
      <c r="DE28" s="267"/>
      <c r="DF28" s="268"/>
      <c r="DG28" s="198"/>
      <c r="DH28" s="269"/>
      <c r="DI28" s="270"/>
      <c r="DJ28" s="198"/>
      <c r="DK28" s="250"/>
      <c r="DL28" s="286"/>
      <c r="DM28" s="186"/>
      <c r="DN28" s="186"/>
      <c r="DO28" s="245"/>
      <c r="DP28" s="246"/>
      <c r="DQ28" s="188"/>
      <c r="DR28" s="189"/>
      <c r="DS28" s="189"/>
      <c r="DT28" s="247"/>
      <c r="DU28" s="302"/>
      <c r="DV28" s="301"/>
      <c r="DW28" s="186"/>
      <c r="DX28" s="186"/>
      <c r="DY28" s="245"/>
      <c r="DZ28" s="246"/>
      <c r="EA28" s="188"/>
      <c r="EB28" s="189"/>
      <c r="EC28" s="189"/>
      <c r="ED28" s="247"/>
      <c r="EE28" s="302"/>
      <c r="EF28" s="301"/>
      <c r="EG28" s="271"/>
      <c r="EH28" s="271"/>
      <c r="EI28" s="245"/>
      <c r="EJ28" s="246"/>
      <c r="EK28" s="188"/>
      <c r="EL28" s="189"/>
      <c r="EM28" s="189"/>
      <c r="EN28" s="247"/>
      <c r="EO28" s="302"/>
      <c r="EP28" s="303"/>
      <c r="EQ28" s="252"/>
      <c r="ER28" s="272"/>
      <c r="ES28" s="245"/>
      <c r="ET28" s="246"/>
      <c r="EU28" s="188"/>
      <c r="EV28" s="189"/>
      <c r="EW28" s="189"/>
      <c r="EX28" s="247"/>
      <c r="EY28" s="302"/>
      <c r="EZ28" s="264"/>
      <c r="FA28" s="252"/>
      <c r="FB28" s="252"/>
      <c r="FC28" s="245"/>
      <c r="FD28" s="246"/>
      <c r="FE28" s="188"/>
      <c r="FF28" s="189"/>
      <c r="FG28" s="189"/>
      <c r="FH28" s="247"/>
      <c r="FI28" s="305"/>
      <c r="FJ28" s="249"/>
      <c r="FK28" s="184"/>
      <c r="FL28" s="184"/>
      <c r="FM28" s="184"/>
      <c r="FN28" s="184"/>
      <c r="FO28" s="184"/>
      <c r="FP28" s="184"/>
      <c r="FQ28" s="184"/>
      <c r="FR28" s="247"/>
      <c r="FS28" s="250"/>
      <c r="FT28" s="249"/>
      <c r="FU28" s="184"/>
      <c r="FV28" s="184"/>
      <c r="FW28" s="184"/>
      <c r="FX28" s="184"/>
      <c r="FY28" s="184"/>
      <c r="FZ28" s="184"/>
      <c r="GA28" s="184"/>
      <c r="GB28" s="247"/>
      <c r="GC28" s="250"/>
      <c r="GD28" s="249"/>
      <c r="GE28" s="184"/>
      <c r="GF28" s="184"/>
      <c r="GG28" s="184"/>
      <c r="GH28" s="184"/>
      <c r="GI28" s="184"/>
      <c r="GJ28" s="184"/>
      <c r="GK28" s="184"/>
      <c r="GL28" s="184"/>
      <c r="GM28" s="184"/>
      <c r="GN28" s="275"/>
    </row>
    <row r="29" spans="1:196" ht="17.25">
      <c r="A29" s="138"/>
      <c r="B29" s="215"/>
      <c r="C29" s="263"/>
      <c r="D29" s="217"/>
      <c r="E29" s="217"/>
      <c r="F29" s="139"/>
      <c r="G29" s="139"/>
      <c r="H29" s="139"/>
      <c r="I29" s="140"/>
      <c r="J29" s="243"/>
      <c r="K29" s="193"/>
      <c r="L29" s="194"/>
      <c r="M29" s="244"/>
      <c r="R29" s="197"/>
      <c r="S29" s="186"/>
      <c r="T29" s="184"/>
      <c r="U29" s="245"/>
      <c r="V29" s="246"/>
      <c r="W29" s="188"/>
      <c r="X29" s="189"/>
      <c r="Y29" s="189"/>
      <c r="Z29" s="247"/>
      <c r="AA29" s="248"/>
      <c r="AB29" s="210"/>
      <c r="AC29" s="200"/>
      <c r="AD29" s="213"/>
      <c r="AE29" s="191"/>
      <c r="AF29" s="192"/>
      <c r="AG29" s="193"/>
      <c r="AH29" s="194"/>
      <c r="AI29" s="194"/>
      <c r="AJ29" s="195"/>
      <c r="AK29" s="196"/>
      <c r="AV29" s="249"/>
      <c r="AW29" s="184"/>
      <c r="AX29" s="184"/>
      <c r="AY29" s="184"/>
      <c r="AZ29" s="184"/>
      <c r="BA29" s="184"/>
      <c r="BB29" s="184"/>
      <c r="BC29" s="184"/>
      <c r="BD29" s="184"/>
      <c r="BE29" s="250"/>
      <c r="BF29" s="251"/>
      <c r="BG29" s="252"/>
      <c r="BH29" s="184"/>
      <c r="BI29" s="245"/>
      <c r="BJ29" s="246"/>
      <c r="BK29" s="188"/>
      <c r="BL29" s="189"/>
      <c r="BM29" s="189"/>
      <c r="BN29" s="247"/>
      <c r="BO29" s="248"/>
      <c r="BZ29" s="264"/>
      <c r="CA29" s="186"/>
      <c r="CB29" s="186"/>
      <c r="CC29" s="245"/>
      <c r="CD29" s="246"/>
      <c r="CE29" s="188"/>
      <c r="CF29" s="189"/>
      <c r="CG29" s="189"/>
      <c r="CH29" s="247"/>
      <c r="CI29" s="248"/>
      <c r="CJ29" s="265"/>
      <c r="CK29" s="186"/>
      <c r="CL29" s="186"/>
      <c r="CM29" s="245"/>
      <c r="CN29" s="246"/>
      <c r="CO29" s="188"/>
      <c r="CP29" s="189"/>
      <c r="CQ29" s="189"/>
      <c r="CR29" s="247"/>
      <c r="CS29" s="248"/>
      <c r="CT29" s="187"/>
      <c r="CU29" s="186"/>
      <c r="CV29" s="186"/>
      <c r="CW29" s="245"/>
      <c r="CX29" s="246"/>
      <c r="CY29" s="188"/>
      <c r="CZ29" s="189"/>
      <c r="DA29" s="189"/>
      <c r="DB29" s="247"/>
      <c r="DC29" s="248"/>
      <c r="DD29" s="266"/>
      <c r="DE29" s="267"/>
      <c r="DF29" s="268"/>
      <c r="DG29" s="198"/>
      <c r="DH29" s="269"/>
      <c r="DI29" s="270"/>
      <c r="DJ29" s="198"/>
      <c r="DK29" s="250"/>
      <c r="DL29" s="187"/>
      <c r="DM29" s="186"/>
      <c r="DN29" s="186"/>
      <c r="DO29" s="245"/>
      <c r="DP29" s="246"/>
      <c r="DQ29" s="188"/>
      <c r="DR29" s="189"/>
      <c r="DS29" s="189"/>
      <c r="DT29" s="247"/>
      <c r="DU29" s="248"/>
      <c r="DV29" s="197"/>
      <c r="DW29" s="186"/>
      <c r="DX29" s="186"/>
      <c r="DY29" s="245"/>
      <c r="DZ29" s="246"/>
      <c r="EA29" s="188"/>
      <c r="EB29" s="189"/>
      <c r="EC29" s="189"/>
      <c r="ED29" s="247"/>
      <c r="EE29" s="248"/>
      <c r="EF29" s="197"/>
      <c r="EG29" s="271"/>
      <c r="EH29" s="271"/>
      <c r="EI29" s="245"/>
      <c r="EJ29" s="246"/>
      <c r="EK29" s="188"/>
      <c r="EL29" s="189"/>
      <c r="EM29" s="189"/>
      <c r="EN29" s="247"/>
      <c r="EO29" s="248"/>
      <c r="EP29" s="265"/>
      <c r="EQ29" s="252"/>
      <c r="ER29" s="272"/>
      <c r="ES29" s="245"/>
      <c r="ET29" s="246"/>
      <c r="EU29" s="188"/>
      <c r="EV29" s="189"/>
      <c r="EW29" s="189"/>
      <c r="EX29" s="247"/>
      <c r="EY29" s="248"/>
      <c r="EZ29" s="190"/>
      <c r="FA29" s="252"/>
      <c r="FB29" s="252"/>
      <c r="FC29" s="245"/>
      <c r="FD29" s="246"/>
      <c r="FE29" s="188"/>
      <c r="FF29" s="189"/>
      <c r="FG29" s="189"/>
      <c r="FH29" s="247"/>
      <c r="FI29" s="273"/>
      <c r="FJ29" s="274"/>
      <c r="FK29" s="184"/>
      <c r="FL29" s="184"/>
      <c r="FM29" s="184"/>
      <c r="FN29" s="184"/>
      <c r="FO29" s="184"/>
      <c r="FP29" s="184"/>
      <c r="FQ29" s="184"/>
      <c r="FR29" s="247"/>
      <c r="FS29" s="275"/>
      <c r="FT29" s="274"/>
      <c r="FU29" s="184"/>
      <c r="FV29" s="184"/>
      <c r="FW29" s="184"/>
      <c r="FX29" s="184"/>
      <c r="FY29" s="184"/>
      <c r="FZ29" s="184"/>
      <c r="GA29" s="184"/>
      <c r="GB29" s="247"/>
      <c r="GC29" s="275"/>
      <c r="GD29" s="274"/>
      <c r="GE29" s="184"/>
      <c r="GF29" s="184"/>
      <c r="GG29" s="184"/>
      <c r="GH29" s="184"/>
      <c r="GI29" s="184"/>
      <c r="GJ29" s="184"/>
      <c r="GK29" s="184"/>
      <c r="GL29" s="184"/>
      <c r="GM29" s="184"/>
      <c r="GN29" s="275"/>
    </row>
    <row r="30" spans="1:196" ht="17.25">
      <c r="A30" s="146"/>
      <c r="B30" s="215"/>
      <c r="C30" s="216"/>
      <c r="D30" s="217"/>
      <c r="E30" s="217"/>
      <c r="F30" s="139"/>
      <c r="G30" s="139"/>
      <c r="H30" s="139"/>
      <c r="I30" s="140"/>
      <c r="J30" s="243"/>
      <c r="K30" s="193"/>
      <c r="L30" s="194"/>
      <c r="M30" s="244"/>
      <c r="R30" s="197"/>
      <c r="S30" s="186"/>
      <c r="T30" s="184"/>
      <c r="U30" s="245"/>
      <c r="V30" s="246"/>
      <c r="W30" s="188"/>
      <c r="X30" s="189"/>
      <c r="Y30" s="189"/>
      <c r="Z30" s="247"/>
      <c r="AA30" s="248"/>
      <c r="AB30" s="210"/>
      <c r="AC30" s="200"/>
      <c r="AD30" s="213"/>
      <c r="AE30" s="191"/>
      <c r="AF30" s="192"/>
      <c r="AG30" s="193"/>
      <c r="AH30" s="194"/>
      <c r="AI30" s="194"/>
      <c r="AJ30" s="195"/>
      <c r="AK30" s="196"/>
      <c r="AV30" s="249"/>
      <c r="AW30" s="184"/>
      <c r="AX30" s="184"/>
      <c r="AY30" s="184"/>
      <c r="AZ30" s="184"/>
      <c r="BA30" s="184"/>
      <c r="BB30" s="184"/>
      <c r="BC30" s="184"/>
      <c r="BD30" s="184"/>
      <c r="BE30" s="250"/>
      <c r="BF30" s="251"/>
      <c r="BG30" s="252"/>
      <c r="BH30" s="184"/>
      <c r="BI30" s="245"/>
      <c r="BJ30" s="246"/>
      <c r="BK30" s="188"/>
      <c r="BL30" s="189"/>
      <c r="BM30" s="189"/>
      <c r="BN30" s="247"/>
      <c r="BO30" s="248"/>
      <c r="BZ30" s="253"/>
      <c r="CA30" s="109"/>
      <c r="CB30" s="109"/>
      <c r="CC30" s="147"/>
      <c r="CD30" s="148"/>
      <c r="CE30" s="102"/>
      <c r="CF30" s="103"/>
      <c r="CG30" s="103"/>
      <c r="CH30" s="121"/>
      <c r="CI30" s="149"/>
      <c r="CJ30" s="150"/>
      <c r="CK30" s="109"/>
      <c r="CL30" s="109"/>
      <c r="CM30" s="147"/>
      <c r="CN30" s="148"/>
      <c r="CO30" s="102"/>
      <c r="CP30" s="103"/>
      <c r="CQ30" s="103"/>
      <c r="CR30" s="121"/>
      <c r="CS30" s="149"/>
      <c r="CT30" s="106"/>
      <c r="CU30" s="109"/>
      <c r="CV30" s="109"/>
      <c r="CW30" s="147"/>
      <c r="CX30" s="148"/>
      <c r="CY30" s="102"/>
      <c r="CZ30" s="103"/>
      <c r="DA30" s="103"/>
      <c r="DB30" s="121"/>
      <c r="DC30" s="149"/>
      <c r="DD30" s="151"/>
      <c r="DE30" s="152"/>
      <c r="DF30" s="153"/>
      <c r="DG30" s="29"/>
      <c r="DH30" s="154"/>
      <c r="DI30" s="155"/>
      <c r="DJ30" s="29"/>
      <c r="DK30" s="159"/>
      <c r="DL30" s="106"/>
      <c r="DM30" s="109"/>
      <c r="DN30" s="109"/>
      <c r="DO30" s="147"/>
      <c r="DP30" s="148"/>
      <c r="DQ30" s="102"/>
      <c r="DR30" s="103"/>
      <c r="DS30" s="103"/>
      <c r="DT30" s="121"/>
      <c r="DU30" s="149"/>
      <c r="DV30" s="105"/>
      <c r="DW30" s="109"/>
      <c r="DX30" s="109"/>
      <c r="DY30" s="147"/>
      <c r="DZ30" s="148"/>
      <c r="EA30" s="102"/>
      <c r="EB30" s="103"/>
      <c r="EC30" s="103"/>
      <c r="ED30" s="121"/>
      <c r="EE30" s="149"/>
      <c r="EF30" s="105"/>
      <c r="EG30" s="182"/>
      <c r="EH30" s="182"/>
      <c r="EI30" s="147"/>
      <c r="EJ30" s="148"/>
      <c r="EK30" s="102"/>
      <c r="EL30" s="103"/>
      <c r="EM30" s="103"/>
      <c r="EN30" s="121"/>
      <c r="EO30" s="149"/>
      <c r="EP30" s="150"/>
      <c r="EQ30" s="226"/>
      <c r="ER30" s="254"/>
      <c r="ES30" s="245"/>
      <c r="ET30" s="246"/>
      <c r="EU30" s="188"/>
      <c r="EV30" s="189"/>
      <c r="EW30" s="189"/>
      <c r="EX30" s="247"/>
      <c r="EY30" s="248"/>
      <c r="EZ30" s="117"/>
      <c r="FA30" s="226"/>
      <c r="FB30" s="226"/>
      <c r="FC30" s="147"/>
      <c r="FD30" s="148"/>
      <c r="FE30" s="102"/>
      <c r="FF30" s="103"/>
      <c r="FG30" s="103"/>
      <c r="FH30" s="121"/>
      <c r="FI30" s="116"/>
      <c r="FJ30" s="183"/>
      <c r="FK30" s="100"/>
      <c r="FL30" s="100"/>
      <c r="FM30" s="100"/>
      <c r="FN30" s="100"/>
      <c r="FO30" s="100"/>
      <c r="FP30" s="100"/>
      <c r="FQ30" s="100"/>
      <c r="FR30" s="121"/>
      <c r="FS30" s="101"/>
      <c r="FT30" s="183"/>
      <c r="FU30" s="100"/>
      <c r="FV30" s="100"/>
      <c r="FW30" s="100"/>
      <c r="FX30" s="100"/>
      <c r="FY30" s="100"/>
      <c r="FZ30" s="100"/>
      <c r="GA30" s="100"/>
      <c r="GB30" s="121"/>
      <c r="GC30" s="101"/>
      <c r="GD30" s="183"/>
      <c r="GE30" s="100"/>
      <c r="GF30" s="100"/>
      <c r="GG30" s="100"/>
      <c r="GH30" s="100"/>
      <c r="GI30" s="100"/>
      <c r="GJ30" s="100"/>
      <c r="GK30" s="100"/>
      <c r="GL30" s="100"/>
      <c r="GM30" s="100"/>
      <c r="GN30" s="101"/>
    </row>
    <row r="31" spans="1:196" ht="17.25">
      <c r="A31" s="146"/>
      <c r="B31" s="215"/>
      <c r="C31" s="216"/>
      <c r="D31" s="217"/>
      <c r="E31" s="217"/>
      <c r="F31" s="139"/>
      <c r="G31" s="139"/>
      <c r="H31" s="139"/>
      <c r="I31" s="140"/>
      <c r="J31" s="243"/>
      <c r="K31" s="193"/>
      <c r="L31" s="194"/>
      <c r="M31" s="244"/>
      <c r="R31" s="197"/>
      <c r="S31" s="186"/>
      <c r="T31" s="184"/>
      <c r="U31" s="245"/>
      <c r="V31" s="246"/>
      <c r="W31" s="188"/>
      <c r="X31" s="189"/>
      <c r="Y31" s="189"/>
      <c r="Z31" s="247"/>
      <c r="AA31" s="248"/>
      <c r="AB31" s="210"/>
      <c r="AC31" s="200"/>
      <c r="AD31" s="213"/>
      <c r="AE31" s="191"/>
      <c r="AF31" s="192"/>
      <c r="AG31" s="193"/>
      <c r="AH31" s="194"/>
      <c r="AI31" s="194"/>
      <c r="AJ31" s="195"/>
      <c r="AK31" s="196"/>
      <c r="AV31" s="249"/>
      <c r="AW31" s="184"/>
      <c r="AX31" s="184"/>
      <c r="AY31" s="184"/>
      <c r="AZ31" s="184"/>
      <c r="BA31" s="184"/>
      <c r="BB31" s="184"/>
      <c r="BC31" s="184"/>
      <c r="BD31" s="184"/>
      <c r="BE31" s="250"/>
      <c r="BF31" s="251"/>
      <c r="BG31" s="252"/>
      <c r="BH31" s="184"/>
      <c r="BI31" s="245"/>
      <c r="BJ31" s="246"/>
      <c r="BK31" s="188"/>
      <c r="BL31" s="189"/>
      <c r="BM31" s="189"/>
      <c r="BN31" s="247"/>
      <c r="BO31" s="248"/>
      <c r="BZ31" s="253"/>
      <c r="CA31" s="109"/>
      <c r="CB31" s="109"/>
      <c r="CC31" s="147"/>
      <c r="CD31" s="148"/>
      <c r="CE31" s="102"/>
      <c r="CF31" s="103"/>
      <c r="CG31" s="103"/>
      <c r="CH31" s="121"/>
      <c r="CI31" s="149"/>
      <c r="CJ31" s="150"/>
      <c r="CK31" s="109"/>
      <c r="CL31" s="109"/>
      <c r="CM31" s="147"/>
      <c r="CN31" s="148"/>
      <c r="CO31" s="102"/>
      <c r="CP31" s="103"/>
      <c r="CQ31" s="103"/>
      <c r="CR31" s="121"/>
      <c r="CS31" s="149"/>
      <c r="CT31" s="106"/>
      <c r="CU31" s="109"/>
      <c r="CV31" s="109"/>
      <c r="CW31" s="147"/>
      <c r="CX31" s="148"/>
      <c r="CY31" s="102"/>
      <c r="CZ31" s="103"/>
      <c r="DA31" s="103"/>
      <c r="DB31" s="121"/>
      <c r="DC31" s="149"/>
      <c r="DD31" s="151"/>
      <c r="DE31" s="152"/>
      <c r="DF31" s="153"/>
      <c r="DG31" s="29"/>
      <c r="DH31" s="154"/>
      <c r="DI31" s="155"/>
      <c r="DJ31" s="29"/>
      <c r="DK31" s="159"/>
      <c r="DL31" s="106"/>
      <c r="DM31" s="109"/>
      <c r="DN31" s="109"/>
      <c r="DO31" s="147"/>
      <c r="DP31" s="148"/>
      <c r="DQ31" s="102"/>
      <c r="DR31" s="103"/>
      <c r="DS31" s="103"/>
      <c r="DT31" s="121"/>
      <c r="DU31" s="149"/>
      <c r="DV31" s="105"/>
      <c r="DW31" s="109"/>
      <c r="DX31" s="109"/>
      <c r="DY31" s="147"/>
      <c r="DZ31" s="148"/>
      <c r="EA31" s="102"/>
      <c r="EB31" s="103"/>
      <c r="EC31" s="103"/>
      <c r="ED31" s="121"/>
      <c r="EE31" s="149"/>
      <c r="EF31" s="105"/>
      <c r="EG31" s="182"/>
      <c r="EH31" s="182"/>
      <c r="EI31" s="147"/>
      <c r="EJ31" s="148"/>
      <c r="EK31" s="102"/>
      <c r="EL31" s="103"/>
      <c r="EM31" s="103"/>
      <c r="EN31" s="121"/>
      <c r="EO31" s="149"/>
      <c r="EP31" s="150"/>
      <c r="EQ31" s="226"/>
      <c r="ER31" s="254"/>
      <c r="ES31" s="245"/>
      <c r="ET31" s="246"/>
      <c r="EU31" s="188"/>
      <c r="EV31" s="189"/>
      <c r="EW31" s="189"/>
      <c r="EX31" s="247"/>
      <c r="EY31" s="248"/>
      <c r="EZ31" s="117"/>
      <c r="FA31" s="226"/>
      <c r="FB31" s="226"/>
      <c r="FC31" s="147"/>
      <c r="FD31" s="148"/>
      <c r="FE31" s="102"/>
      <c r="FF31" s="103"/>
      <c r="FG31" s="103"/>
      <c r="FH31" s="121"/>
      <c r="FI31" s="116"/>
      <c r="FJ31" s="183"/>
      <c r="FK31" s="100"/>
      <c r="FL31" s="100"/>
      <c r="FM31" s="100"/>
      <c r="FN31" s="100"/>
      <c r="FO31" s="100"/>
      <c r="FP31" s="100"/>
      <c r="FQ31" s="100"/>
      <c r="FR31" s="121"/>
      <c r="FS31" s="101"/>
      <c r="FT31" s="183"/>
      <c r="FU31" s="100"/>
      <c r="FV31" s="100"/>
      <c r="FW31" s="100"/>
      <c r="FX31" s="100"/>
      <c r="FY31" s="100"/>
      <c r="FZ31" s="100"/>
      <c r="GA31" s="100"/>
      <c r="GB31" s="121"/>
      <c r="GC31" s="101"/>
      <c r="GD31" s="183"/>
      <c r="GE31" s="100"/>
      <c r="GF31" s="100"/>
      <c r="GG31" s="100"/>
      <c r="GH31" s="100"/>
      <c r="GI31" s="100"/>
      <c r="GJ31" s="100"/>
      <c r="GK31" s="100"/>
      <c r="GL31" s="100"/>
      <c r="GM31" s="100"/>
      <c r="GN31" s="101"/>
    </row>
    <row r="32" spans="1:196" s="12" customFormat="1" ht="21.75" customHeight="1">
      <c r="A32" s="255">
        <v>6</v>
      </c>
      <c r="B32" s="255" t="s">
        <v>20</v>
      </c>
      <c r="C32" s="256" t="s">
        <v>54</v>
      </c>
      <c r="D32" s="89" t="s">
        <v>55</v>
      </c>
      <c r="E32" s="257" t="s">
        <v>56</v>
      </c>
      <c r="F32" s="137" t="s">
        <v>258</v>
      </c>
      <c r="G32" s="37" t="s">
        <v>57</v>
      </c>
      <c r="H32" s="16" t="s">
        <v>12</v>
      </c>
      <c r="I32" s="45" t="s">
        <v>78</v>
      </c>
      <c r="J32" s="46"/>
      <c r="K32" s="35"/>
      <c r="L32" s="27"/>
      <c r="M32" s="47"/>
      <c r="N32" s="54">
        <v>0</v>
      </c>
      <c r="O32" s="68" t="str">
        <f>IF(N32&gt;=8.5,"A",IF(N32&gt;=8,"B+",IF(N32&gt;=7,"B",IF(N32&gt;=6.5,"C+",IF(N32&gt;=5.5,"C",IF(N32&gt;=5,"D+",IF(N32&gt;=4,"D","F")))))))</f>
        <v>F</v>
      </c>
      <c r="P32" s="69">
        <f>IF(O32="A",4,IF(O32="B+",3.5,IF(O32="B",3,IF(O32="C+",2.5,IF(O32="C",2,IF(O32="D+",1.5,IF(O32="D",1,0)))))))</f>
        <v>0</v>
      </c>
      <c r="Q32" s="90" t="str">
        <f>TEXT(P32,"0.0")</f>
        <v>0.0</v>
      </c>
      <c r="R32" s="236">
        <v>0</v>
      </c>
      <c r="S32" s="237"/>
      <c r="T32" s="237"/>
      <c r="U32" s="191">
        <f>ROUND((R32*0.4+S32*0.6),1)</f>
        <v>0</v>
      </c>
      <c r="V32" s="192">
        <f>ROUND(MAX((R32*0.4+S32*0.6),(R32*0.4+T32*0.6)),1)</f>
        <v>0</v>
      </c>
      <c r="W32" s="193" t="str">
        <f>IF(V32&gt;=8.5,"A",IF(V32&gt;=8,"B+",IF(V32&gt;=7,"B",IF(V32&gt;=6.5,"C+",IF(V32&gt;=5.5,"C",IF(V32&gt;=5,"D+",IF(V32&gt;=4,"D","F")))))))</f>
        <v>F</v>
      </c>
      <c r="X32" s="194">
        <f>IF(W32="A",4,IF(W32="B+",3.5,IF(W32="B",3,IF(W32="C+",2.5,IF(W32="C",2,IF(W32="D+",1.5,IF(W32="D",1,0)))))))</f>
        <v>0</v>
      </c>
      <c r="Y32" s="194" t="str">
        <f>TEXT(X32,"0.0")</f>
        <v>0.0</v>
      </c>
      <c r="Z32" s="195">
        <v>2</v>
      </c>
      <c r="AA32" s="196"/>
      <c r="AB32" s="238">
        <v>0</v>
      </c>
      <c r="AC32" s="237"/>
      <c r="AD32" s="237"/>
      <c r="AE32" s="191">
        <f>ROUND((AB32*0.4+AC32*0.6),1)</f>
        <v>0</v>
      </c>
      <c r="AF32" s="192">
        <f>ROUND(MAX((AB32*0.4+AC32*0.6),(AB32*0.4+AD32*0.6)),1)</f>
        <v>0</v>
      </c>
      <c r="AG32" s="193" t="str">
        <f>IF(AF32&gt;=8.5,"A",IF(AF32&gt;=8,"B+",IF(AF32&gt;=7,"B",IF(AF32&gt;=6.5,"C+",IF(AF32&gt;=5.5,"C",IF(AF32&gt;=5,"D+",IF(AF32&gt;=4,"D","F")))))))</f>
        <v>F</v>
      </c>
      <c r="AH32" s="194">
        <f>IF(AG32="A",4,IF(AG32="B+",3.5,IF(AG32="B",3,IF(AG32="C+",2.5,IF(AG32="C",2,IF(AG32="D+",1.5,IF(AG32="D",1,0)))))))</f>
        <v>0</v>
      </c>
      <c r="AI32" s="194" t="str">
        <f>TEXT(AH32,"0.0")</f>
        <v>0.0</v>
      </c>
      <c r="AJ32" s="195">
        <v>2</v>
      </c>
      <c r="AK32" s="196"/>
      <c r="AL32" s="95">
        <v>0</v>
      </c>
      <c r="AM32" s="111"/>
      <c r="AN32" s="111"/>
      <c r="AO32" s="21">
        <f>ROUND((AL32*0.4+AM32*0.6),1)</f>
        <v>0</v>
      </c>
      <c r="AP32" s="22">
        <f>ROUND(MAX((AL32*0.4+AM32*0.6),(AL32*0.4+AN32*0.6)),1)</f>
        <v>0</v>
      </c>
      <c r="AQ32" s="68" t="str">
        <f>IF(AP32&gt;=8.5,"A",IF(AP32&gt;=8,"B+",IF(AP32&gt;=7,"B",IF(AP32&gt;=6.5,"C+",IF(AP32&gt;=5.5,"C",IF(AP32&gt;=5,"D+",IF(AP32&gt;=4,"D","F")))))))</f>
        <v>F</v>
      </c>
      <c r="AR32" s="69">
        <f>IF(AQ32="A",4,IF(AQ32="B+",3.5,IF(AQ32="B",3,IF(AQ32="C+",2.5,IF(AQ32="C",2,IF(AQ32="D+",1.5,IF(AQ32="D",1,0)))))))</f>
        <v>0</v>
      </c>
      <c r="AS32" s="69" t="str">
        <f>TEXT(AR32,"0.0")</f>
        <v>0.0</v>
      </c>
      <c r="AT32" s="70">
        <v>3</v>
      </c>
      <c r="AU32" s="71"/>
      <c r="AV32" s="239"/>
      <c r="AW32" s="237"/>
      <c r="AX32" s="237"/>
      <c r="AY32" s="191">
        <f>ROUND((AV32*0.4+AW32*0.6),1)</f>
        <v>0</v>
      </c>
      <c r="AZ32" s="192">
        <f>ROUND(MAX((AV32*0.4+AW32*0.6),(AV32*0.4+AX32*0.6)),1)</f>
        <v>0</v>
      </c>
      <c r="BA32" s="193" t="str">
        <f>IF(AZ32&gt;=8.5,"A",IF(AZ32&gt;=8,"B+",IF(AZ32&gt;=7,"B",IF(AZ32&gt;=6.5,"C+",IF(AZ32&gt;=5.5,"C",IF(AZ32&gt;=5,"D+",IF(AZ32&gt;=4,"D","F")))))))</f>
        <v>F</v>
      </c>
      <c r="BB32" s="194">
        <f>IF(BA32="A",4,IF(BA32="B+",3.5,IF(BA32="B",3,IF(BA32="C+",2.5,IF(BA32="C",2,IF(BA32="D+",1.5,IF(BA32="D",1,0)))))))</f>
        <v>0</v>
      </c>
      <c r="BC32" s="194" t="str">
        <f>TEXT(BB32,"0.0")</f>
        <v>0.0</v>
      </c>
      <c r="BD32" s="195">
        <v>2</v>
      </c>
      <c r="BE32" s="196"/>
      <c r="BF32" s="239"/>
      <c r="BG32" s="240"/>
      <c r="BH32" s="240"/>
      <c r="BI32" s="191">
        <f>ROUND((BF32*0.4+BG32*0.6),1)</f>
        <v>0</v>
      </c>
      <c r="BJ32" s="192">
        <f>ROUND(MAX((BF32*0.4+BG32*0.6),(BF32*0.4+BH32*0.6)),1)</f>
        <v>0</v>
      </c>
      <c r="BK32" s="193" t="str">
        <f>IF(BJ32&gt;=8.5,"A",IF(BJ32&gt;=8,"B+",IF(BJ32&gt;=7,"B",IF(BJ32&gt;=6.5,"C+",IF(BJ32&gt;=5.5,"C",IF(BJ32&gt;=5,"D+",IF(BJ32&gt;=4,"D","F")))))))</f>
        <v>F</v>
      </c>
      <c r="BL32" s="194">
        <f>IF(BK32="A",4,IF(BK32="B+",3.5,IF(BK32="B",3,IF(BK32="C+",2.5,IF(BK32="C",2,IF(BK32="D+",1.5,IF(BK32="D",1,0)))))))</f>
        <v>0</v>
      </c>
      <c r="BM32" s="194" t="str">
        <f>TEXT(BL32,"0.0")</f>
        <v>0.0</v>
      </c>
      <c r="BN32" s="195">
        <v>2</v>
      </c>
      <c r="BO32" s="196"/>
      <c r="BP32" s="95">
        <v>0</v>
      </c>
      <c r="BQ32" s="111"/>
      <c r="BR32" s="111"/>
      <c r="BS32" s="21">
        <f>ROUND((BP32*0.4+BQ32*0.6),1)</f>
        <v>0</v>
      </c>
      <c r="BT32" s="22">
        <f>ROUND(MAX((BP32*0.4+BQ32*0.6),(BP32*0.4+BR32*0.6)),1)</f>
        <v>0</v>
      </c>
      <c r="BU32" s="68" t="str">
        <f>IF(BT32&gt;=8.5,"A",IF(BT32&gt;=8,"B+",IF(BT32&gt;=7,"B",IF(BT32&gt;=6.5,"C+",IF(BT32&gt;=5.5,"C",IF(BT32&gt;=5,"D+",IF(BT32&gt;=4,"D","F")))))))</f>
        <v>F</v>
      </c>
      <c r="BV32" s="69">
        <f>IF(BU32="A",4,IF(BU32="B+",3.5,IF(BU32="B",3,IF(BU32="C+",2.5,IF(BU32="C",2,IF(BU32="D+",1.5,IF(BU32="D",1,0)))))))</f>
        <v>0</v>
      </c>
      <c r="BW32" s="69" t="str">
        <f>TEXT(BV32,"0.0")</f>
        <v>0.0</v>
      </c>
      <c r="BX32" s="70">
        <v>3</v>
      </c>
      <c r="BY32" s="71"/>
      <c r="BZ32" s="54">
        <v>0</v>
      </c>
      <c r="CA32" s="111"/>
      <c r="CB32" s="111"/>
      <c r="CC32" s="21">
        <f>ROUND((BZ32*0.4+CA32*0.6),1)</f>
        <v>0</v>
      </c>
      <c r="CD32" s="22">
        <f>ROUND(MAX((BZ32*0.4+CA32*0.6),(BZ32*0.4+CB32*0.6)),1)</f>
        <v>0</v>
      </c>
      <c r="CE32" s="68" t="str">
        <f>IF(CD32&gt;=8.5,"A",IF(CD32&gt;=8,"B+",IF(CD32&gt;=7,"B",IF(CD32&gt;=6.5,"C+",IF(CD32&gt;=5.5,"C",IF(CD32&gt;=5,"D+",IF(CD32&gt;=4,"D","F")))))))</f>
        <v>F</v>
      </c>
      <c r="CF32" s="69">
        <f>IF(CE32="A",4,IF(CE32="B+",3.5,IF(CE32="B",3,IF(CE32="C+",2.5,IF(CE32="C",2,IF(CE32="D+",1.5,IF(CE32="D",1,0)))))))</f>
        <v>0</v>
      </c>
      <c r="CG32" s="69" t="str">
        <f>TEXT(CF32,"0.0")</f>
        <v>0.0</v>
      </c>
      <c r="CH32" s="70">
        <v>3</v>
      </c>
      <c r="CI32" s="71"/>
      <c r="CJ32" s="124">
        <v>0</v>
      </c>
      <c r="CK32" s="111"/>
      <c r="CL32" s="111"/>
      <c r="CM32" s="21">
        <f>ROUND((CJ32*0.4+CK32*0.6),1)</f>
        <v>0</v>
      </c>
      <c r="CN32" s="22">
        <f>ROUND(MAX((CJ32*0.4+CK32*0.6),(CJ32*0.4+CL32*0.6)),1)</f>
        <v>0</v>
      </c>
      <c r="CO32" s="68" t="str">
        <f>IF(CN32&gt;=8.5,"A",IF(CN32&gt;=8,"B+",IF(CN32&gt;=7,"B",IF(CN32&gt;=6.5,"C+",IF(CN32&gt;=5.5,"C",IF(CN32&gt;=5,"D+",IF(CN32&gt;=4,"D","F")))))))</f>
        <v>F</v>
      </c>
      <c r="CP32" s="69">
        <f>IF(CO32="A",4,IF(CO32="B+",3.5,IF(CO32="B",3,IF(CO32="C+",2.5,IF(CO32="C",2,IF(CO32="D+",1.5,IF(CO32="D",1,0)))))))</f>
        <v>0</v>
      </c>
      <c r="CQ32" s="69" t="str">
        <f>TEXT(CP32,"0.0")</f>
        <v>0.0</v>
      </c>
      <c r="CR32" s="70">
        <v>2</v>
      </c>
      <c r="CS32" s="71"/>
      <c r="CT32" s="95">
        <v>0</v>
      </c>
      <c r="CU32" s="111"/>
      <c r="CV32" s="111"/>
      <c r="CW32" s="21">
        <f>ROUND((CT32*0.4+CU32*0.6),1)</f>
        <v>0</v>
      </c>
      <c r="CX32" s="22">
        <f>ROUND(MAX((CT32*0.4+CU32*0.6),(CT32*0.4+CV32*0.6)),1)</f>
        <v>0</v>
      </c>
      <c r="CY32" s="68" t="str">
        <f>IF(CX32&gt;=8.5,"A",IF(CX32&gt;=8,"B+",IF(CX32&gt;=7,"B",IF(CX32&gt;=6.5,"C+",IF(CX32&gt;=5.5,"C",IF(CX32&gt;=5,"D+",IF(CX32&gt;=4,"D","F")))))))</f>
        <v>F</v>
      </c>
      <c r="CZ32" s="69">
        <f>IF(CY32="A",4,IF(CY32="B+",3.5,IF(CY32="B",3,IF(CY32="C+",2.5,IF(CY32="C",2,IF(CY32="D+",1.5,IF(CY32="D",1,0)))))))</f>
        <v>0</v>
      </c>
      <c r="DA32" s="69" t="str">
        <f>TEXT(CZ32,"0.0")</f>
        <v>0.0</v>
      </c>
      <c r="DB32" s="70">
        <v>1</v>
      </c>
      <c r="DC32" s="71"/>
      <c r="DD32" s="132">
        <f>Z32+AJ32+AT32+BD32+BN32+BX32+CH32+CR32+DB32</f>
        <v>20</v>
      </c>
      <c r="DE32" s="133">
        <f>(X32*Z32+AH32*AJ32+AR32*AT32+BB32*BD32+BL32*BN32+BV32*BX32+CF32*CH32+CP32*CR32+CZ32*DB32)/DD32</f>
        <v>0</v>
      </c>
      <c r="DF32" s="134" t="str">
        <f>TEXT(DE32,"0.00")</f>
        <v>0.00</v>
      </c>
      <c r="DG32" s="2" t="str">
        <f>IF(AND(DE32&lt;0.8),"Cảnh báo KQHT","Lên lớp")</f>
        <v>Cảnh báo KQHT</v>
      </c>
      <c r="DH32" s="135">
        <f>AA32+AK32+AU32+BE32+BO32+BY32+CI32+CS32+DC32</f>
        <v>0</v>
      </c>
      <c r="DI32" s="136" t="e">
        <f>(X32*AA32+AH32*AK32+AR32*AU32+BB32*BE32+BL32*BO32+BV32*BY32+CF32*CI32+CP32*CS32+CZ32*DC32)/DH32</f>
        <v>#DIV/0!</v>
      </c>
      <c r="DJ32" s="2" t="e">
        <f>IF(AND(DI32&lt;1.2),"Cảnh báo KQHT","Lên lớp")</f>
        <v>#DIV/0!</v>
      </c>
      <c r="DK32" s="157"/>
      <c r="DL32" s="178">
        <v>0</v>
      </c>
      <c r="DM32" s="177"/>
      <c r="DN32" s="177"/>
      <c r="DO32" s="113">
        <f>ROUND((DL32*0.4+DM32*0.6),1)</f>
        <v>0</v>
      </c>
      <c r="DP32" s="114">
        <f>ROUND(MAX((DL32*0.4+DM32*0.6),(DL32*0.4+DN32*0.6)),1)</f>
        <v>0</v>
      </c>
      <c r="DQ32" s="91" t="str">
        <f>IF(DP32&gt;=8.5,"A",IF(DP32&gt;=8,"B+",IF(DP32&gt;=7,"B",IF(DP32&gt;=6.5,"C+",IF(DP32&gt;=5.5,"C",IF(DP32&gt;=5,"D+",IF(DP32&gt;=4,"D","F")))))))</f>
        <v>F</v>
      </c>
      <c r="DR32" s="92">
        <f>IF(DQ32="A",4,IF(DQ32="B+",3.5,IF(DQ32="B",3,IF(DQ32="C+",2.5,IF(DQ32="C",2,IF(DQ32="D+",1.5,IF(DQ32="D",1,0)))))))</f>
        <v>0</v>
      </c>
      <c r="DS32" s="92" t="str">
        <f>TEXT(DR32,"0.0")</f>
        <v>0.0</v>
      </c>
      <c r="DT32" s="115"/>
      <c r="DU32" s="116"/>
      <c r="DV32" s="179">
        <v>0</v>
      </c>
      <c r="DW32" s="177"/>
      <c r="DX32" s="177"/>
      <c r="DY32" s="113">
        <f>ROUND((DV32*0.4+DW32*0.6),1)</f>
        <v>0</v>
      </c>
      <c r="DZ32" s="114">
        <f>ROUND(MAX((DV32*0.4+DW32*0.6),(DV32*0.4+DX32*0.6)),1)</f>
        <v>0</v>
      </c>
      <c r="EA32" s="91" t="str">
        <f>IF(DZ32&gt;=8.5,"A",IF(DZ32&gt;=8,"B+",IF(DZ32&gt;=7,"B",IF(DZ32&gt;=6.5,"C+",IF(DZ32&gt;=5.5,"C",IF(DZ32&gt;=5,"D+",IF(DZ32&gt;=4,"D","F")))))))</f>
        <v>F</v>
      </c>
      <c r="EB32" s="92">
        <f>IF(EA32="A",4,IF(EA32="B+",3.5,IF(EA32="B",3,IF(EA32="C+",2.5,IF(EA32="C",2,IF(EA32="D+",1.5,IF(EA32="D",1,0)))))))</f>
        <v>0</v>
      </c>
      <c r="EC32" s="92" t="str">
        <f>TEXT(EB32,"0.0")</f>
        <v>0.0</v>
      </c>
      <c r="ED32" s="115"/>
      <c r="EE32" s="116"/>
      <c r="EF32" s="162"/>
      <c r="EG32" s="181"/>
      <c r="EH32" s="181"/>
      <c r="EI32" s="113">
        <f>ROUND((EF32*0.4+EG32*0.6),1)</f>
        <v>0</v>
      </c>
      <c r="EJ32" s="114">
        <f>ROUND(MAX((EF32*0.4+EG32*0.6),(EF32*0.4+EH32*0.6)),1)</f>
        <v>0</v>
      </c>
      <c r="EK32" s="91" t="str">
        <f>IF(EJ32&gt;=8.5,"A",IF(EJ32&gt;=8,"B+",IF(EJ32&gt;=7,"B",IF(EJ32&gt;=6.5,"C+",IF(EJ32&gt;=5.5,"C",IF(EJ32&gt;=5,"D+",IF(EJ32&gt;=4,"D","F")))))))</f>
        <v>F</v>
      </c>
      <c r="EL32" s="92">
        <f>IF(EK32="A",4,IF(EK32="B+",3.5,IF(EK32="B",3,IF(EK32="C+",2.5,IF(EK32="C",2,IF(EK32="D+",1.5,IF(EK32="D",1,0)))))))</f>
        <v>0</v>
      </c>
      <c r="EM32" s="92" t="str">
        <f>TEXT(EL32,"0.0")</f>
        <v>0.0</v>
      </c>
      <c r="EN32" s="115"/>
      <c r="EO32" s="116"/>
      <c r="EP32" s="220"/>
      <c r="EQ32" s="221"/>
      <c r="ER32" s="221"/>
      <c r="ES32" s="228"/>
      <c r="ET32" s="228"/>
      <c r="EU32" s="228"/>
      <c r="EV32" s="228"/>
      <c r="EW32" s="228"/>
      <c r="EX32" s="229"/>
      <c r="EY32" s="230"/>
      <c r="EZ32" s="164"/>
      <c r="FA32" s="160"/>
      <c r="FB32" s="160"/>
      <c r="FC32" s="113">
        <f>ROUND((EZ32*0.4+FA32*0.6),1)</f>
        <v>0</v>
      </c>
      <c r="FD32" s="114">
        <f>ROUND(MAX((EZ32*0.4+FA32*0.6),(EZ32*0.4+FB32*0.6)),1)</f>
        <v>0</v>
      </c>
      <c r="FE32" s="91" t="str">
        <f>IF(FD32&gt;=8.5,"A",IF(FD32&gt;=8,"B+",IF(FD32&gt;=7,"B",IF(FD32&gt;=6.5,"C+",IF(FD32&gt;=5.5,"C",IF(FD32&gt;=5,"D+",IF(FD32&gt;=4,"D","F")))))))</f>
        <v>F</v>
      </c>
      <c r="FF32" s="92">
        <f>IF(FE32="A",4,IF(FE32="B+",3.5,IF(FE32="B",3,IF(FE32="C+",2.5,IF(FE32="C",2,IF(FE32="D+",1.5,IF(FE32="D",1,0)))))))</f>
        <v>0</v>
      </c>
      <c r="FG32" s="92" t="str">
        <f>TEXT(FF32,"0.0")</f>
        <v>0.0</v>
      </c>
      <c r="FH32" s="115"/>
      <c r="FI32" s="161"/>
      <c r="FJ32" s="164"/>
      <c r="FK32" s="160"/>
      <c r="FL32" s="160"/>
      <c r="FM32" s="160"/>
      <c r="FN32" s="160"/>
      <c r="FO32" s="160"/>
      <c r="FP32" s="160"/>
      <c r="FQ32" s="160"/>
      <c r="FR32" s="115">
        <v>4</v>
      </c>
      <c r="FS32" s="161"/>
      <c r="FT32" s="164"/>
      <c r="FU32" s="160"/>
      <c r="FV32" s="160"/>
      <c r="FW32" s="160"/>
      <c r="FX32" s="160"/>
      <c r="FY32" s="160"/>
      <c r="FZ32" s="160"/>
      <c r="GA32" s="160"/>
      <c r="GB32" s="115">
        <v>5</v>
      </c>
      <c r="GC32" s="161"/>
      <c r="GD32" s="164"/>
      <c r="GE32" s="160"/>
      <c r="GF32" s="160"/>
      <c r="GG32" s="160"/>
      <c r="GH32" s="160"/>
      <c r="GI32" s="160"/>
      <c r="GJ32" s="160"/>
      <c r="GK32" s="160"/>
      <c r="GL32" s="160"/>
      <c r="GM32" s="160"/>
      <c r="GN32" s="161"/>
    </row>
    <row r="33" spans="1:47" s="31" customFormat="1" ht="21.75" customHeight="1">
      <c r="A33" s="7">
        <v>12</v>
      </c>
      <c r="B33" s="2" t="s">
        <v>20</v>
      </c>
      <c r="C33" s="36" t="s">
        <v>58</v>
      </c>
      <c r="D33" s="19" t="s">
        <v>59</v>
      </c>
      <c r="E33" s="20" t="s">
        <v>60</v>
      </c>
      <c r="F33" s="137" t="s">
        <v>104</v>
      </c>
      <c r="G33" s="37" t="s">
        <v>61</v>
      </c>
      <c r="H33" s="16" t="s">
        <v>12</v>
      </c>
      <c r="I33" s="45" t="s">
        <v>79</v>
      </c>
      <c r="J33" s="46"/>
      <c r="K33" s="35"/>
      <c r="L33" s="27"/>
      <c r="M33" s="47"/>
      <c r="N33" s="46"/>
      <c r="O33" s="68" t="str">
        <f>IF(N33&gt;=8.5,"A",IF(N33&gt;=8,"B+",IF(N33&gt;=7,"B",IF(N33&gt;=6.5,"C+",IF(N33&gt;=5.5,"C",IF(N33&gt;=5,"D+",IF(N33&gt;=4,"D","F")))))))</f>
        <v>F</v>
      </c>
      <c r="P33" s="69">
        <f>IF(O33="A",4,IF(O33="B+",3.5,IF(O33="B",3,IF(O33="C+",2.5,IF(O33="C",2,IF(O33="D+",1.5,IF(O33="D",1,0)))))))</f>
        <v>0</v>
      </c>
      <c r="Q33" s="90" t="str">
        <f>TEXT(P33,"0.0")</f>
        <v>0.0</v>
      </c>
      <c r="R33" s="50"/>
      <c r="S33" s="27"/>
      <c r="T33" s="27"/>
      <c r="U33" s="27"/>
      <c r="V33" s="27"/>
      <c r="W33" s="27"/>
      <c r="X33" s="27"/>
      <c r="Y33" s="27"/>
      <c r="Z33" s="27"/>
      <c r="AA33" s="47"/>
      <c r="AB33" s="50"/>
      <c r="AC33" s="27"/>
      <c r="AD33" s="27"/>
      <c r="AE33" s="27"/>
      <c r="AF33" s="27"/>
      <c r="AG33" s="27"/>
      <c r="AH33" s="27"/>
      <c r="AI33" s="27"/>
      <c r="AJ33" s="27"/>
      <c r="AK33" s="47"/>
      <c r="AL33" s="65"/>
      <c r="AM33" s="27"/>
      <c r="AN33" s="27"/>
      <c r="AO33" s="27"/>
      <c r="AP33" s="27"/>
      <c r="AQ33" s="27"/>
      <c r="AR33" s="27"/>
      <c r="AS33" s="27"/>
      <c r="AT33" s="27"/>
      <c r="AU33" s="47"/>
    </row>
    <row r="34" spans="1:115" s="12" customFormat="1" ht="21.75" customHeight="1">
      <c r="A34" s="7">
        <v>2</v>
      </c>
      <c r="B34" s="2" t="s">
        <v>20</v>
      </c>
      <c r="C34" s="36" t="s">
        <v>24</v>
      </c>
      <c r="D34" s="19" t="s">
        <v>25</v>
      </c>
      <c r="E34" s="20" t="s">
        <v>26</v>
      </c>
      <c r="F34" s="137" t="s">
        <v>186</v>
      </c>
      <c r="G34" s="37" t="s">
        <v>27</v>
      </c>
      <c r="H34" s="16" t="s">
        <v>12</v>
      </c>
      <c r="I34" s="45" t="s">
        <v>70</v>
      </c>
      <c r="J34" s="46"/>
      <c r="K34" s="35"/>
      <c r="L34" s="27"/>
      <c r="M34" s="47"/>
      <c r="N34" s="54">
        <v>0</v>
      </c>
      <c r="O34" s="68" t="str">
        <f>IF(N34&gt;=8.5,"A",IF(N34&gt;=8,"B+",IF(N34&gt;=7,"B",IF(N34&gt;=6.5,"C+",IF(N34&gt;=5.5,"C",IF(N34&gt;=5,"D+",IF(N34&gt;=4,"D","F")))))))</f>
        <v>F</v>
      </c>
      <c r="P34" s="69">
        <f>IF(O34="A",4,IF(O34="B+",3.5,IF(O34="B",3,IF(O34="C+",2.5,IF(O34="C",2,IF(O34="D+",1.5,IF(O34="D",1,0)))))))</f>
        <v>0</v>
      </c>
      <c r="Q34" s="90" t="str">
        <f>TEXT(P34,"0.0")</f>
        <v>0.0</v>
      </c>
      <c r="R34" s="54">
        <v>0</v>
      </c>
      <c r="S34" s="111"/>
      <c r="T34" s="111"/>
      <c r="U34" s="21">
        <f>ROUND((R34*0.4+S34*0.6),1)</f>
        <v>0</v>
      </c>
      <c r="V34" s="22">
        <f>ROUND(MAX((R34*0.4+S34*0.6),(R34*0.4+T34*0.6)),1)</f>
        <v>0</v>
      </c>
      <c r="W34" s="68" t="str">
        <f>IF(V34&gt;=8.5,"A",IF(V34&gt;=8,"B+",IF(V34&gt;=7,"B",IF(V34&gt;=6.5,"C+",IF(V34&gt;=5.5,"C",IF(V34&gt;=5,"D+",IF(V34&gt;=4,"D","F")))))))</f>
        <v>F</v>
      </c>
      <c r="X34" s="69">
        <f>IF(W34="A",4,IF(W34="B+",3.5,IF(W34="B",3,IF(W34="C+",2.5,IF(W34="C",2,IF(W34="D+",1.5,IF(W34="D",1,0)))))))</f>
        <v>0</v>
      </c>
      <c r="Y34" s="69" t="str">
        <f>TEXT(X34,"0.0")</f>
        <v>0.0</v>
      </c>
      <c r="Z34" s="70">
        <v>2</v>
      </c>
      <c r="AA34" s="71"/>
      <c r="AB34" s="99">
        <v>0</v>
      </c>
      <c r="AC34" s="111"/>
      <c r="AD34" s="111"/>
      <c r="AE34" s="21">
        <f>ROUND((AB34*0.4+AC34*0.6),1)</f>
        <v>0</v>
      </c>
      <c r="AF34" s="22">
        <f>ROUND(MAX((AB34*0.4+AC34*0.6),(AB34*0.4+AD34*0.6)),1)</f>
        <v>0</v>
      </c>
      <c r="AG34" s="68" t="str">
        <f>IF(AF34&gt;=8.5,"A",IF(AF34&gt;=8,"B+",IF(AF34&gt;=7,"B",IF(AF34&gt;=6.5,"C+",IF(AF34&gt;=5.5,"C",IF(AF34&gt;=5,"D+",IF(AF34&gt;=4,"D","F")))))))</f>
        <v>F</v>
      </c>
      <c r="AH34" s="69">
        <f>IF(AG34="A",4,IF(AG34="B+",3.5,IF(AG34="B",3,IF(AG34="C+",2.5,IF(AG34="C",2,IF(AG34="D+",1.5,IF(AG34="D",1,0)))))))</f>
        <v>0</v>
      </c>
      <c r="AI34" s="69" t="str">
        <f>TEXT(AH34,"0.0")</f>
        <v>0.0</v>
      </c>
      <c r="AJ34" s="70">
        <v>2</v>
      </c>
      <c r="AK34" s="71"/>
      <c r="AL34" s="95">
        <v>0</v>
      </c>
      <c r="AM34" s="111"/>
      <c r="AN34" s="111"/>
      <c r="AO34" s="21">
        <f>ROUND((AL34*0.4+AM34*0.6),1)</f>
        <v>0</v>
      </c>
      <c r="AP34" s="22">
        <f>ROUND(MAX((AL34*0.4+AM34*0.6),(AL34*0.4+AN34*0.6)),1)</f>
        <v>0</v>
      </c>
      <c r="AQ34" s="68" t="str">
        <f>IF(AP34&gt;=8.5,"A",IF(AP34&gt;=8,"B+",IF(AP34&gt;=7,"B",IF(AP34&gt;=6.5,"C+",IF(AP34&gt;=5.5,"C",IF(AP34&gt;=5,"D+",IF(AP34&gt;=4,"D","F")))))))</f>
        <v>F</v>
      </c>
      <c r="AR34" s="69">
        <f>IF(AQ34="A",4,IF(AQ34="B+",3.5,IF(AQ34="B",3,IF(AQ34="C+",2.5,IF(AQ34="C",2,IF(AQ34="D+",1.5,IF(AQ34="D",1,0)))))))</f>
        <v>0</v>
      </c>
      <c r="AS34" s="69" t="str">
        <f>TEXT(AR34,"0.0")</f>
        <v>0.0</v>
      </c>
      <c r="AT34" s="70">
        <v>3</v>
      </c>
      <c r="AU34" s="71"/>
      <c r="AV34" s="65"/>
      <c r="AW34" s="111"/>
      <c r="AX34" s="111"/>
      <c r="AY34" s="21">
        <f>ROUND((AV34*0.4+AW34*0.6),1)</f>
        <v>0</v>
      </c>
      <c r="AZ34" s="22">
        <f>ROUND(MAX((AV34*0.4+AW34*0.6),(AV34*0.4+AX34*0.6)),1)</f>
        <v>0</v>
      </c>
      <c r="BA34" s="68" t="str">
        <f>IF(AZ34&gt;=8.5,"A",IF(AZ34&gt;=8,"B+",IF(AZ34&gt;=7,"B",IF(AZ34&gt;=6.5,"C+",IF(AZ34&gt;=5.5,"C",IF(AZ34&gt;=5,"D+",IF(AZ34&gt;=4,"D","F")))))))</f>
        <v>F</v>
      </c>
      <c r="BB34" s="69">
        <f>IF(BA34="A",4,IF(BA34="B+",3.5,IF(BA34="B",3,IF(BA34="C+",2.5,IF(BA34="C",2,IF(BA34="D+",1.5,IF(BA34="D",1,0)))))))</f>
        <v>0</v>
      </c>
      <c r="BC34" s="69" t="str">
        <f>TEXT(BB34,"0.0")</f>
        <v>0.0</v>
      </c>
      <c r="BD34" s="70">
        <v>2</v>
      </c>
      <c r="BE34" s="71"/>
      <c r="BF34" s="65"/>
      <c r="BG34" s="7"/>
      <c r="BH34" s="7"/>
      <c r="BI34" s="21">
        <f>ROUND((BF34*0.4+BG34*0.6),1)</f>
        <v>0</v>
      </c>
      <c r="BJ34" s="22">
        <f>ROUND(MAX((BF34*0.4+BG34*0.6),(BF34*0.4+BH34*0.6)),1)</f>
        <v>0</v>
      </c>
      <c r="BK34" s="68" t="str">
        <f>IF(BJ34&gt;=8.5,"A",IF(BJ34&gt;=8,"B+",IF(BJ34&gt;=7,"B",IF(BJ34&gt;=6.5,"C+",IF(BJ34&gt;=5.5,"C",IF(BJ34&gt;=5,"D+",IF(BJ34&gt;=4,"D","F")))))))</f>
        <v>F</v>
      </c>
      <c r="BL34" s="69">
        <f>IF(BK34="A",4,IF(BK34="B+",3.5,IF(BK34="B",3,IF(BK34="C+",2.5,IF(BK34="C",2,IF(BK34="D+",1.5,IF(BK34="D",1,0)))))))</f>
        <v>0</v>
      </c>
      <c r="BM34" s="69" t="str">
        <f>TEXT(BL34,"0.0")</f>
        <v>0.0</v>
      </c>
      <c r="BN34" s="70">
        <v>2</v>
      </c>
      <c r="BO34" s="71"/>
      <c r="BP34" s="95">
        <v>0</v>
      </c>
      <c r="BQ34" s="111"/>
      <c r="BR34" s="111"/>
      <c r="BS34" s="21">
        <f>ROUND((BP34*0.4+BQ34*0.6),1)</f>
        <v>0</v>
      </c>
      <c r="BT34" s="22">
        <f>ROUND(MAX((BP34*0.4+BQ34*0.6),(BP34*0.4+BR34*0.6)),1)</f>
        <v>0</v>
      </c>
      <c r="BU34" s="68" t="str">
        <f>IF(BT34&gt;=8.5,"A",IF(BT34&gt;=8,"B+",IF(BT34&gt;=7,"B",IF(BT34&gt;=6.5,"C+",IF(BT34&gt;=5.5,"C",IF(BT34&gt;=5,"D+",IF(BT34&gt;=4,"D","F")))))))</f>
        <v>F</v>
      </c>
      <c r="BV34" s="69">
        <f>IF(BU34="A",4,IF(BU34="B+",3.5,IF(BU34="B",3,IF(BU34="C+",2.5,IF(BU34="C",2,IF(BU34="D+",1.5,IF(BU34="D",1,0)))))))</f>
        <v>0</v>
      </c>
      <c r="BW34" s="69" t="str">
        <f>TEXT(BV34,"0.0")</f>
        <v>0.0</v>
      </c>
      <c r="BX34" s="70">
        <v>3</v>
      </c>
      <c r="BY34" s="71"/>
      <c r="BZ34" s="54">
        <v>0</v>
      </c>
      <c r="CA34" s="111"/>
      <c r="CB34" s="111"/>
      <c r="CC34" s="21">
        <f>ROUND((BZ34*0.4+CA34*0.6),1)</f>
        <v>0</v>
      </c>
      <c r="CD34" s="22">
        <f>ROUND(MAX((BZ34*0.4+CA34*0.6),(BZ34*0.4+CB34*0.6)),1)</f>
        <v>0</v>
      </c>
      <c r="CE34" s="68" t="str">
        <f>IF(CD34&gt;=8.5,"A",IF(CD34&gt;=8,"B+",IF(CD34&gt;=7,"B",IF(CD34&gt;=6.5,"C+",IF(CD34&gt;=5.5,"C",IF(CD34&gt;=5,"D+",IF(CD34&gt;=4,"D","F")))))))</f>
        <v>F</v>
      </c>
      <c r="CF34" s="69">
        <f>IF(CE34="A",4,IF(CE34="B+",3.5,IF(CE34="B",3,IF(CE34="C+",2.5,IF(CE34="C",2,IF(CE34="D+",1.5,IF(CE34="D",1,0)))))))</f>
        <v>0</v>
      </c>
      <c r="CG34" s="69" t="str">
        <f>TEXT(CF34,"0.0")</f>
        <v>0.0</v>
      </c>
      <c r="CH34" s="70">
        <v>3</v>
      </c>
      <c r="CI34" s="71"/>
      <c r="CJ34" s="124">
        <v>0</v>
      </c>
      <c r="CK34" s="27"/>
      <c r="CL34" s="27"/>
      <c r="CM34" s="27"/>
      <c r="CN34" s="27"/>
      <c r="CO34" s="27"/>
      <c r="CP34" s="27"/>
      <c r="CQ34" s="27"/>
      <c r="CR34" s="70">
        <v>2</v>
      </c>
      <c r="CS34" s="47"/>
      <c r="CT34" s="95">
        <v>0</v>
      </c>
      <c r="CU34" s="111"/>
      <c r="CV34" s="111"/>
      <c r="CW34" s="21">
        <f>ROUND((CT34*0.4+CU34*0.6),1)</f>
        <v>0</v>
      </c>
      <c r="CX34" s="22">
        <f>ROUND(MAX((CT34*0.4+CU34*0.6),(CT34*0.4+CV34*0.6)),1)</f>
        <v>0</v>
      </c>
      <c r="CY34" s="68" t="str">
        <f>IF(CX34&gt;=8.5,"A",IF(CX34&gt;=8,"B+",IF(CX34&gt;=7,"B",IF(CX34&gt;=6.5,"C+",IF(CX34&gt;=5.5,"C",IF(CX34&gt;=5,"D+",IF(CX34&gt;=4,"D","F")))))))</f>
        <v>F</v>
      </c>
      <c r="CZ34" s="69">
        <f>IF(CY34="A",4,IF(CY34="B+",3.5,IF(CY34="B",3,IF(CY34="C+",2.5,IF(CY34="C",2,IF(CY34="D+",1.5,IF(CY34="D",1,0)))))))</f>
        <v>0</v>
      </c>
      <c r="DA34" s="69" t="str">
        <f>TEXT(CZ34,"0.0")</f>
        <v>0.0</v>
      </c>
      <c r="DB34" s="70">
        <v>1</v>
      </c>
      <c r="DC34" s="71"/>
      <c r="DD34" s="132">
        <f>Z34+AJ34+AT34+BD34+BN34+BX34+CH34+CR34+DB34</f>
        <v>20</v>
      </c>
      <c r="DE34" s="133">
        <f>(X34*Z34+AH34*AJ34+AR34*AT34+BB34*BD34+BL34*BN34+BV34*BX34+CF34*CH34+CP34*CR34+CZ34*DB34)/DD34</f>
        <v>0</v>
      </c>
      <c r="DF34" s="134" t="str">
        <f>TEXT(DE34,"0.00")</f>
        <v>0.00</v>
      </c>
      <c r="DG34" s="27"/>
      <c r="DH34" s="135">
        <f>AA34+AK34+AU34+BE34+BO34+BY34+CI34+CS34+DC34</f>
        <v>0</v>
      </c>
      <c r="DI34" s="136" t="e">
        <f>(X34*AA34+AH34*AK34+AR34*AU34+BB34*BE34+BL34*BO34+BV34*BY34+CF34*CI34+CP34*CS34+CZ34*DC34)/DH34</f>
        <v>#DIV/0!</v>
      </c>
      <c r="DJ34" s="27"/>
      <c r="DK34" s="27"/>
    </row>
    <row r="35" spans="1:115" s="12" customFormat="1" ht="21.75" customHeight="1">
      <c r="A35" s="7">
        <v>4</v>
      </c>
      <c r="B35" s="2" t="s">
        <v>20</v>
      </c>
      <c r="C35" s="36" t="s">
        <v>30</v>
      </c>
      <c r="D35" s="19" t="s">
        <v>31</v>
      </c>
      <c r="E35" s="20" t="s">
        <v>32</v>
      </c>
      <c r="F35" s="137" t="s">
        <v>186</v>
      </c>
      <c r="G35" s="37" t="s">
        <v>33</v>
      </c>
      <c r="H35" s="16" t="s">
        <v>12</v>
      </c>
      <c r="I35" s="45" t="s">
        <v>72</v>
      </c>
      <c r="J35" s="46"/>
      <c r="K35" s="35"/>
      <c r="L35" s="27"/>
      <c r="M35" s="47"/>
      <c r="N35" s="54">
        <v>0</v>
      </c>
      <c r="O35" s="68" t="str">
        <f>IF(N35&gt;=8.5,"A",IF(N35&gt;=8,"B+",IF(N35&gt;=7,"B",IF(N35&gt;=6.5,"C+",IF(N35&gt;=5.5,"C",IF(N35&gt;=5,"D+",IF(N35&gt;=4,"D","F")))))))</f>
        <v>F</v>
      </c>
      <c r="P35" s="69">
        <f>IF(O35="A",4,IF(O35="B+",3.5,IF(O35="B",3,IF(O35="C+",2.5,IF(O35="C",2,IF(O35="D+",1.5,IF(O35="D",1,0)))))))</f>
        <v>0</v>
      </c>
      <c r="Q35" s="90" t="str">
        <f>TEXT(P35,"0.0")</f>
        <v>0.0</v>
      </c>
      <c r="R35" s="54">
        <v>0</v>
      </c>
      <c r="S35" s="111"/>
      <c r="T35" s="111"/>
      <c r="U35" s="21">
        <f>ROUND((R35*0.4+S35*0.6),1)</f>
        <v>0</v>
      </c>
      <c r="V35" s="22">
        <f>ROUND(MAX((R35*0.4+S35*0.6),(R35*0.4+T35*0.6)),1)</f>
        <v>0</v>
      </c>
      <c r="W35" s="68" t="str">
        <f>IF(V35&gt;=8.5,"A",IF(V35&gt;=8,"B+",IF(V35&gt;=7,"B",IF(V35&gt;=6.5,"C+",IF(V35&gt;=5.5,"C",IF(V35&gt;=5,"D+",IF(V35&gt;=4,"D","F")))))))</f>
        <v>F</v>
      </c>
      <c r="X35" s="69">
        <f>IF(W35="A",4,IF(W35="B+",3.5,IF(W35="B",3,IF(W35="C+",2.5,IF(W35="C",2,IF(W35="D+",1.5,IF(W35="D",1,0)))))))</f>
        <v>0</v>
      </c>
      <c r="Y35" s="69" t="str">
        <f>TEXT(X35,"0.0")</f>
        <v>0.0</v>
      </c>
      <c r="Z35" s="70">
        <v>2</v>
      </c>
      <c r="AA35" s="71"/>
      <c r="AB35" s="99">
        <v>0</v>
      </c>
      <c r="AC35" s="111"/>
      <c r="AD35" s="111"/>
      <c r="AE35" s="21">
        <f>ROUND((AB35*0.4+AC35*0.6),1)</f>
        <v>0</v>
      </c>
      <c r="AF35" s="22">
        <f>ROUND(MAX((AB35*0.4+AC35*0.6),(AB35*0.4+AD35*0.6)),1)</f>
        <v>0</v>
      </c>
      <c r="AG35" s="68" t="str">
        <f>IF(AF35&gt;=8.5,"A",IF(AF35&gt;=8,"B+",IF(AF35&gt;=7,"B",IF(AF35&gt;=6.5,"C+",IF(AF35&gt;=5.5,"C",IF(AF35&gt;=5,"D+",IF(AF35&gt;=4,"D","F")))))))</f>
        <v>F</v>
      </c>
      <c r="AH35" s="69">
        <f>IF(AG35="A",4,IF(AG35="B+",3.5,IF(AG35="B",3,IF(AG35="C+",2.5,IF(AG35="C",2,IF(AG35="D+",1.5,IF(AG35="D",1,0)))))))</f>
        <v>0</v>
      </c>
      <c r="AI35" s="69" t="str">
        <f>TEXT(AH35,"0.0")</f>
        <v>0.0</v>
      </c>
      <c r="AJ35" s="70">
        <v>2</v>
      </c>
      <c r="AK35" s="71"/>
      <c r="AL35" s="95">
        <v>0</v>
      </c>
      <c r="AM35" s="111"/>
      <c r="AN35" s="111"/>
      <c r="AO35" s="21">
        <f>ROUND((AL35*0.4+AM35*0.6),1)</f>
        <v>0</v>
      </c>
      <c r="AP35" s="22">
        <f>ROUND(MAX((AL35*0.4+AM35*0.6),(AL35*0.4+AN35*0.6)),1)</f>
        <v>0</v>
      </c>
      <c r="AQ35" s="68" t="str">
        <f>IF(AP35&gt;=8.5,"A",IF(AP35&gt;=8,"B+",IF(AP35&gt;=7,"B",IF(AP35&gt;=6.5,"C+",IF(AP35&gt;=5.5,"C",IF(AP35&gt;=5,"D+",IF(AP35&gt;=4,"D","F")))))))</f>
        <v>F</v>
      </c>
      <c r="AR35" s="69">
        <f>IF(AQ35="A",4,IF(AQ35="B+",3.5,IF(AQ35="B",3,IF(AQ35="C+",2.5,IF(AQ35="C",2,IF(AQ35="D+",1.5,IF(AQ35="D",1,0)))))))</f>
        <v>0</v>
      </c>
      <c r="AS35" s="69" t="str">
        <f>TEXT(AR35,"0.0")</f>
        <v>0.0</v>
      </c>
      <c r="AT35" s="70">
        <v>3</v>
      </c>
      <c r="AU35" s="71"/>
      <c r="AV35" s="65"/>
      <c r="AW35" s="111"/>
      <c r="AX35" s="111"/>
      <c r="AY35" s="21">
        <f>ROUND((AV35*0.4+AW35*0.6),1)</f>
        <v>0</v>
      </c>
      <c r="AZ35" s="22">
        <f>ROUND(MAX((AV35*0.4+AW35*0.6),(AV35*0.4+AX35*0.6)),1)</f>
        <v>0</v>
      </c>
      <c r="BA35" s="68" t="str">
        <f>IF(AZ35&gt;=8.5,"A",IF(AZ35&gt;=8,"B+",IF(AZ35&gt;=7,"B",IF(AZ35&gt;=6.5,"C+",IF(AZ35&gt;=5.5,"C",IF(AZ35&gt;=5,"D+",IF(AZ35&gt;=4,"D","F")))))))</f>
        <v>F</v>
      </c>
      <c r="BB35" s="69">
        <f>IF(BA35="A",4,IF(BA35="B+",3.5,IF(BA35="B",3,IF(BA35="C+",2.5,IF(BA35="C",2,IF(BA35="D+",1.5,IF(BA35="D",1,0)))))))</f>
        <v>0</v>
      </c>
      <c r="BC35" s="69" t="str">
        <f>TEXT(BB35,"0.0")</f>
        <v>0.0</v>
      </c>
      <c r="BD35" s="70">
        <v>2</v>
      </c>
      <c r="BE35" s="71"/>
      <c r="BF35" s="65"/>
      <c r="BG35" s="7"/>
      <c r="BH35" s="7"/>
      <c r="BI35" s="21">
        <f>ROUND((BF35*0.4+BG35*0.6),1)</f>
        <v>0</v>
      </c>
      <c r="BJ35" s="22">
        <f>ROUND(MAX((BF35*0.4+BG35*0.6),(BF35*0.4+BH35*0.6)),1)</f>
        <v>0</v>
      </c>
      <c r="BK35" s="68" t="str">
        <f>IF(BJ35&gt;=8.5,"A",IF(BJ35&gt;=8,"B+",IF(BJ35&gt;=7,"B",IF(BJ35&gt;=6.5,"C+",IF(BJ35&gt;=5.5,"C",IF(BJ35&gt;=5,"D+",IF(BJ35&gt;=4,"D","F")))))))</f>
        <v>F</v>
      </c>
      <c r="BL35" s="69">
        <f>IF(BK35="A",4,IF(BK35="B+",3.5,IF(BK35="B",3,IF(BK35="C+",2.5,IF(BK35="C",2,IF(BK35="D+",1.5,IF(BK35="D",1,0)))))))</f>
        <v>0</v>
      </c>
      <c r="BM35" s="69" t="str">
        <f>TEXT(BL35,"0.0")</f>
        <v>0.0</v>
      </c>
      <c r="BN35" s="70">
        <v>2</v>
      </c>
      <c r="BO35" s="71"/>
      <c r="BP35" s="95">
        <v>0</v>
      </c>
      <c r="BQ35" s="111"/>
      <c r="BR35" s="111"/>
      <c r="BS35" s="21">
        <f>ROUND((BP35*0.4+BQ35*0.6),1)</f>
        <v>0</v>
      </c>
      <c r="BT35" s="22">
        <f>ROUND(MAX((BP35*0.4+BQ35*0.6),(BP35*0.4+BR35*0.6)),1)</f>
        <v>0</v>
      </c>
      <c r="BU35" s="68" t="str">
        <f>IF(BT35&gt;=8.5,"A",IF(BT35&gt;=8,"B+",IF(BT35&gt;=7,"B",IF(BT35&gt;=6.5,"C+",IF(BT35&gt;=5.5,"C",IF(BT35&gt;=5,"D+",IF(BT35&gt;=4,"D","F")))))))</f>
        <v>F</v>
      </c>
      <c r="BV35" s="69">
        <f>IF(BU35="A",4,IF(BU35="B+",3.5,IF(BU35="B",3,IF(BU35="C+",2.5,IF(BU35="C",2,IF(BU35="D+",1.5,IF(BU35="D",1,0)))))))</f>
        <v>0</v>
      </c>
      <c r="BW35" s="69" t="str">
        <f>TEXT(BV35,"0.0")</f>
        <v>0.0</v>
      </c>
      <c r="BX35" s="70">
        <v>3</v>
      </c>
      <c r="BY35" s="71"/>
      <c r="BZ35" s="54">
        <v>0</v>
      </c>
      <c r="CA35" s="111"/>
      <c r="CB35" s="111"/>
      <c r="CC35" s="21">
        <f>ROUND((BZ35*0.4+CA35*0.6),1)</f>
        <v>0</v>
      </c>
      <c r="CD35" s="22">
        <f>ROUND(MAX((BZ35*0.4+CA35*0.6),(BZ35*0.4+CB35*0.6)),1)</f>
        <v>0</v>
      </c>
      <c r="CE35" s="68" t="str">
        <f>IF(CD35&gt;=8.5,"A",IF(CD35&gt;=8,"B+",IF(CD35&gt;=7,"B",IF(CD35&gt;=6.5,"C+",IF(CD35&gt;=5.5,"C",IF(CD35&gt;=5,"D+",IF(CD35&gt;=4,"D","F")))))))</f>
        <v>F</v>
      </c>
      <c r="CF35" s="69">
        <f>IF(CE35="A",4,IF(CE35="B+",3.5,IF(CE35="B",3,IF(CE35="C+",2.5,IF(CE35="C",2,IF(CE35="D+",1.5,IF(CE35="D",1,0)))))))</f>
        <v>0</v>
      </c>
      <c r="CG35" s="69" t="str">
        <f>TEXT(CF35,"0.0")</f>
        <v>0.0</v>
      </c>
      <c r="CH35" s="70">
        <v>3</v>
      </c>
      <c r="CI35" s="71"/>
      <c r="CJ35" s="124">
        <v>0</v>
      </c>
      <c r="CK35" s="27"/>
      <c r="CL35" s="27"/>
      <c r="CM35" s="27"/>
      <c r="CN35" s="27"/>
      <c r="CO35" s="27"/>
      <c r="CP35" s="27"/>
      <c r="CQ35" s="27"/>
      <c r="CR35" s="70">
        <v>2</v>
      </c>
      <c r="CS35" s="47"/>
      <c r="CT35" s="95">
        <v>0</v>
      </c>
      <c r="CU35" s="111"/>
      <c r="CV35" s="111"/>
      <c r="CW35" s="21">
        <f>ROUND((CT35*0.4+CU35*0.6),1)</f>
        <v>0</v>
      </c>
      <c r="CX35" s="22">
        <f>ROUND(MAX((CT35*0.4+CU35*0.6),(CT35*0.4+CV35*0.6)),1)</f>
        <v>0</v>
      </c>
      <c r="CY35" s="68" t="str">
        <f>IF(CX35&gt;=8.5,"A",IF(CX35&gt;=8,"B+",IF(CX35&gt;=7,"B",IF(CX35&gt;=6.5,"C+",IF(CX35&gt;=5.5,"C",IF(CX35&gt;=5,"D+",IF(CX35&gt;=4,"D","F")))))))</f>
        <v>F</v>
      </c>
      <c r="CZ35" s="69">
        <f>IF(CY35="A",4,IF(CY35="B+",3.5,IF(CY35="B",3,IF(CY35="C+",2.5,IF(CY35="C",2,IF(CY35="D+",1.5,IF(CY35="D",1,0)))))))</f>
        <v>0</v>
      </c>
      <c r="DA35" s="69" t="str">
        <f>TEXT(CZ35,"0.0")</f>
        <v>0.0</v>
      </c>
      <c r="DB35" s="70">
        <v>1</v>
      </c>
      <c r="DC35" s="71"/>
      <c r="DD35" s="132">
        <f>Z35+AJ35+AT35+BD35+BN35+BX35+CH35+CR35+DB35</f>
        <v>20</v>
      </c>
      <c r="DE35" s="133">
        <f>(X35*Z35+AH35*AJ35+AR35*AT35+BB35*BD35+BL35*BN35+BV35*BX35+CF35*CH35+CP35*CR35+CZ35*DB35)/DD35</f>
        <v>0</v>
      </c>
      <c r="DF35" s="134" t="str">
        <f>TEXT(DE35,"0.00")</f>
        <v>0.00</v>
      </c>
      <c r="DG35" s="27"/>
      <c r="DH35" s="135">
        <f>AA35+AK35+AU35+BE35+BO35+BY35+CI35+CS35+DC35</f>
        <v>0</v>
      </c>
      <c r="DI35" s="136" t="e">
        <f>(X35*AA35+AH35*AK35+AR35*AU35+BB35*BE35+BL35*BO35+BV35*BY35+CF35*CI35+CP35*CS35+CZ35*DC35)/DH35</f>
        <v>#DIV/0!</v>
      </c>
      <c r="DJ35" s="27"/>
      <c r="DK35" s="27"/>
    </row>
    <row r="36" spans="1:115" s="12" customFormat="1" ht="21.75" customHeight="1">
      <c r="A36" s="7">
        <v>5</v>
      </c>
      <c r="B36" s="2" t="s">
        <v>20</v>
      </c>
      <c r="C36" s="36" t="s">
        <v>34</v>
      </c>
      <c r="D36" s="19" t="s">
        <v>15</v>
      </c>
      <c r="E36" s="20" t="s">
        <v>35</v>
      </c>
      <c r="F36" s="137" t="s">
        <v>186</v>
      </c>
      <c r="G36" s="37" t="s">
        <v>36</v>
      </c>
      <c r="H36" s="16" t="s">
        <v>12</v>
      </c>
      <c r="I36" s="45" t="s">
        <v>73</v>
      </c>
      <c r="J36" s="46"/>
      <c r="K36" s="35"/>
      <c r="L36" s="27"/>
      <c r="M36" s="47"/>
      <c r="N36" s="46">
        <v>6</v>
      </c>
      <c r="O36" s="68" t="str">
        <f>IF(N36&gt;=8.5,"A",IF(N36&gt;=8,"B+",IF(N36&gt;=7,"B",IF(N36&gt;=6.5,"C+",IF(N36&gt;=5.5,"C",IF(N36&gt;=5,"D+",IF(N36&gt;=4,"D","F")))))))</f>
        <v>C</v>
      </c>
      <c r="P36" s="69">
        <f>IF(O36="A",4,IF(O36="B+",3.5,IF(O36="B",3,IF(O36="C+",2.5,IF(O36="C",2,IF(O36="D+",1.5,IF(O36="D",1,0)))))))</f>
        <v>2</v>
      </c>
      <c r="Q36" s="90" t="str">
        <f>TEXT(P36,"0.0")</f>
        <v>2.0</v>
      </c>
      <c r="R36" s="54">
        <v>0</v>
      </c>
      <c r="S36" s="111"/>
      <c r="T36" s="111"/>
      <c r="U36" s="21">
        <f>ROUND((R36*0.4+S36*0.6),1)</f>
        <v>0</v>
      </c>
      <c r="V36" s="22">
        <f>ROUND(MAX((R36*0.4+S36*0.6),(R36*0.4+T36*0.6)),1)</f>
        <v>0</v>
      </c>
      <c r="W36" s="68" t="str">
        <f>IF(V36&gt;=8.5,"A",IF(V36&gt;=8,"B+",IF(V36&gt;=7,"B",IF(V36&gt;=6.5,"C+",IF(V36&gt;=5.5,"C",IF(V36&gt;=5,"D+",IF(V36&gt;=4,"D","F")))))))</f>
        <v>F</v>
      </c>
      <c r="X36" s="69">
        <f>IF(W36="A",4,IF(W36="B+",3.5,IF(W36="B",3,IF(W36="C+",2.5,IF(W36="C",2,IF(W36="D+",1.5,IF(W36="D",1,0)))))))</f>
        <v>0</v>
      </c>
      <c r="Y36" s="69" t="str">
        <f>TEXT(X36,"0.0")</f>
        <v>0.0</v>
      </c>
      <c r="Z36" s="70">
        <v>2</v>
      </c>
      <c r="AA36" s="71"/>
      <c r="AB36" s="99">
        <v>0</v>
      </c>
      <c r="AC36" s="111"/>
      <c r="AD36" s="111"/>
      <c r="AE36" s="21">
        <f>ROUND((AB36*0.4+AC36*0.6),1)</f>
        <v>0</v>
      </c>
      <c r="AF36" s="22">
        <f>ROUND(MAX((AB36*0.4+AC36*0.6),(AB36*0.4+AD36*0.6)),1)</f>
        <v>0</v>
      </c>
      <c r="AG36" s="68" t="str">
        <f>IF(AF36&gt;=8.5,"A",IF(AF36&gt;=8,"B+",IF(AF36&gt;=7,"B",IF(AF36&gt;=6.5,"C+",IF(AF36&gt;=5.5,"C",IF(AF36&gt;=5,"D+",IF(AF36&gt;=4,"D","F")))))))</f>
        <v>F</v>
      </c>
      <c r="AH36" s="69">
        <f>IF(AG36="A",4,IF(AG36="B+",3.5,IF(AG36="B",3,IF(AG36="C+",2.5,IF(AG36="C",2,IF(AG36="D+",1.5,IF(AG36="D",1,0)))))))</f>
        <v>0</v>
      </c>
      <c r="AI36" s="69" t="str">
        <f>TEXT(AH36,"0.0")</f>
        <v>0.0</v>
      </c>
      <c r="AJ36" s="70">
        <v>2</v>
      </c>
      <c r="AK36" s="71"/>
      <c r="AL36" s="95">
        <v>1</v>
      </c>
      <c r="AM36" s="111"/>
      <c r="AN36" s="111"/>
      <c r="AO36" s="21">
        <f>ROUND((AL36*0.4+AM36*0.6),1)</f>
        <v>0.4</v>
      </c>
      <c r="AP36" s="22">
        <f>ROUND(MAX((AL36*0.4+AM36*0.6),(AL36*0.4+AN36*0.6)),1)</f>
        <v>0.4</v>
      </c>
      <c r="AQ36" s="68" t="str">
        <f>IF(AP36&gt;=8.5,"A",IF(AP36&gt;=8,"B+",IF(AP36&gt;=7,"B",IF(AP36&gt;=6.5,"C+",IF(AP36&gt;=5.5,"C",IF(AP36&gt;=5,"D+",IF(AP36&gt;=4,"D","F")))))))</f>
        <v>F</v>
      </c>
      <c r="AR36" s="69">
        <f>IF(AQ36="A",4,IF(AQ36="B+",3.5,IF(AQ36="B",3,IF(AQ36="C+",2.5,IF(AQ36="C",2,IF(AQ36="D+",1.5,IF(AQ36="D",1,0)))))))</f>
        <v>0</v>
      </c>
      <c r="AS36" s="69" t="str">
        <f>TEXT(AR36,"0.0")</f>
        <v>0.0</v>
      </c>
      <c r="AT36" s="70">
        <v>3</v>
      </c>
      <c r="AU36" s="71"/>
      <c r="AV36" s="65"/>
      <c r="AW36" s="111"/>
      <c r="AX36" s="111"/>
      <c r="AY36" s="21">
        <f>ROUND((AV36*0.4+AW36*0.6),1)</f>
        <v>0</v>
      </c>
      <c r="AZ36" s="22">
        <f>ROUND(MAX((AV36*0.4+AW36*0.6),(AV36*0.4+AX36*0.6)),1)</f>
        <v>0</v>
      </c>
      <c r="BA36" s="68" t="str">
        <f>IF(AZ36&gt;=8.5,"A",IF(AZ36&gt;=8,"B+",IF(AZ36&gt;=7,"B",IF(AZ36&gt;=6.5,"C+",IF(AZ36&gt;=5.5,"C",IF(AZ36&gt;=5,"D+",IF(AZ36&gt;=4,"D","F")))))))</f>
        <v>F</v>
      </c>
      <c r="BB36" s="69">
        <f>IF(BA36="A",4,IF(BA36="B+",3.5,IF(BA36="B",3,IF(BA36="C+",2.5,IF(BA36="C",2,IF(BA36="D+",1.5,IF(BA36="D",1,0)))))))</f>
        <v>0</v>
      </c>
      <c r="BC36" s="69" t="str">
        <f>TEXT(BB36,"0.0")</f>
        <v>0.0</v>
      </c>
      <c r="BD36" s="70">
        <v>2</v>
      </c>
      <c r="BE36" s="71"/>
      <c r="BF36" s="65"/>
      <c r="BG36" s="7"/>
      <c r="BH36" s="7"/>
      <c r="BI36" s="21">
        <f>ROUND((BF36*0.4+BG36*0.6),1)</f>
        <v>0</v>
      </c>
      <c r="BJ36" s="22">
        <f>ROUND(MAX((BF36*0.4+BG36*0.6),(BF36*0.4+BH36*0.6)),1)</f>
        <v>0</v>
      </c>
      <c r="BK36" s="68" t="str">
        <f>IF(BJ36&gt;=8.5,"A",IF(BJ36&gt;=8,"B+",IF(BJ36&gt;=7,"B",IF(BJ36&gt;=6.5,"C+",IF(BJ36&gt;=5.5,"C",IF(BJ36&gt;=5,"D+",IF(BJ36&gt;=4,"D","F")))))))</f>
        <v>F</v>
      </c>
      <c r="BL36" s="69">
        <f>IF(BK36="A",4,IF(BK36="B+",3.5,IF(BK36="B",3,IF(BK36="C+",2.5,IF(BK36="C",2,IF(BK36="D+",1.5,IF(BK36="D",1,0)))))))</f>
        <v>0</v>
      </c>
      <c r="BM36" s="69" t="str">
        <f>TEXT(BL36,"0.0")</f>
        <v>0.0</v>
      </c>
      <c r="BN36" s="70">
        <v>2</v>
      </c>
      <c r="BO36" s="71"/>
      <c r="BP36" s="95">
        <v>0</v>
      </c>
      <c r="BQ36" s="111"/>
      <c r="BR36" s="111"/>
      <c r="BS36" s="21">
        <f>ROUND((BP36*0.4+BQ36*0.6),1)</f>
        <v>0</v>
      </c>
      <c r="BT36" s="22">
        <f>ROUND(MAX((BP36*0.4+BQ36*0.6),(BP36*0.4+BR36*0.6)),1)</f>
        <v>0</v>
      </c>
      <c r="BU36" s="68" t="str">
        <f>IF(BT36&gt;=8.5,"A",IF(BT36&gt;=8,"B+",IF(BT36&gt;=7,"B",IF(BT36&gt;=6.5,"C+",IF(BT36&gt;=5.5,"C",IF(BT36&gt;=5,"D+",IF(BT36&gt;=4,"D","F")))))))</f>
        <v>F</v>
      </c>
      <c r="BV36" s="69">
        <f>IF(BU36="A",4,IF(BU36="B+",3.5,IF(BU36="B",3,IF(BU36="C+",2.5,IF(BU36="C",2,IF(BU36="D+",1.5,IF(BU36="D",1,0)))))))</f>
        <v>0</v>
      </c>
      <c r="BW36" s="69" t="str">
        <f>TEXT(BV36,"0.0")</f>
        <v>0.0</v>
      </c>
      <c r="BX36" s="70">
        <v>3</v>
      </c>
      <c r="BY36" s="71"/>
      <c r="BZ36" s="54">
        <v>0</v>
      </c>
      <c r="CA36" s="111"/>
      <c r="CB36" s="111"/>
      <c r="CC36" s="21">
        <f>ROUND((BZ36*0.4+CA36*0.6),1)</f>
        <v>0</v>
      </c>
      <c r="CD36" s="22">
        <f>ROUND(MAX((BZ36*0.4+CA36*0.6),(BZ36*0.4+CB36*0.6)),1)</f>
        <v>0</v>
      </c>
      <c r="CE36" s="68" t="str">
        <f>IF(CD36&gt;=8.5,"A",IF(CD36&gt;=8,"B+",IF(CD36&gt;=7,"B",IF(CD36&gt;=6.5,"C+",IF(CD36&gt;=5.5,"C",IF(CD36&gt;=5,"D+",IF(CD36&gt;=4,"D","F")))))))</f>
        <v>F</v>
      </c>
      <c r="CF36" s="69">
        <f>IF(CE36="A",4,IF(CE36="B+",3.5,IF(CE36="B",3,IF(CE36="C+",2.5,IF(CE36="C",2,IF(CE36="D+",1.5,IF(CE36="D",1,0)))))))</f>
        <v>0</v>
      </c>
      <c r="CG36" s="69" t="str">
        <f>TEXT(CF36,"0.0")</f>
        <v>0.0</v>
      </c>
      <c r="CH36" s="70">
        <v>3</v>
      </c>
      <c r="CI36" s="71"/>
      <c r="CJ36" s="124">
        <v>0</v>
      </c>
      <c r="CK36" s="27"/>
      <c r="CL36" s="27"/>
      <c r="CM36" s="27"/>
      <c r="CN36" s="27"/>
      <c r="CO36" s="27"/>
      <c r="CP36" s="27"/>
      <c r="CQ36" s="27"/>
      <c r="CR36" s="70">
        <v>2</v>
      </c>
      <c r="CS36" s="47"/>
      <c r="CT36" s="95">
        <v>0</v>
      </c>
      <c r="CU36" s="111"/>
      <c r="CV36" s="111"/>
      <c r="CW36" s="21">
        <f>ROUND((CT36*0.4+CU36*0.6),1)</f>
        <v>0</v>
      </c>
      <c r="CX36" s="22">
        <f>ROUND(MAX((CT36*0.4+CU36*0.6),(CT36*0.4+CV36*0.6)),1)</f>
        <v>0</v>
      </c>
      <c r="CY36" s="68" t="str">
        <f>IF(CX36&gt;=8.5,"A",IF(CX36&gt;=8,"B+",IF(CX36&gt;=7,"B",IF(CX36&gt;=6.5,"C+",IF(CX36&gt;=5.5,"C",IF(CX36&gt;=5,"D+",IF(CX36&gt;=4,"D","F")))))))</f>
        <v>F</v>
      </c>
      <c r="CZ36" s="69">
        <f>IF(CY36="A",4,IF(CY36="B+",3.5,IF(CY36="B",3,IF(CY36="C+",2.5,IF(CY36="C",2,IF(CY36="D+",1.5,IF(CY36="D",1,0)))))))</f>
        <v>0</v>
      </c>
      <c r="DA36" s="69" t="str">
        <f>TEXT(CZ36,"0.0")</f>
        <v>0.0</v>
      </c>
      <c r="DB36" s="70">
        <v>1</v>
      </c>
      <c r="DC36" s="71"/>
      <c r="DD36" s="132">
        <f>Z36+AJ36+AT36+BD36+BN36+BX36+CH36+CR36+DB36</f>
        <v>20</v>
      </c>
      <c r="DE36" s="133">
        <f>(X36*Z36+AH36*AJ36+AR36*AT36+BB36*BD36+BL36*BN36+BV36*BX36+CF36*CH36+CP36*CR36+CZ36*DB36)/DD36</f>
        <v>0</v>
      </c>
      <c r="DF36" s="134" t="str">
        <f>TEXT(DE36,"0.00")</f>
        <v>0.00</v>
      </c>
      <c r="DG36" s="27"/>
      <c r="DH36" s="135">
        <f>AA36+AK36+AU36+BE36+BO36+BY36+CI36+CS36+DC36</f>
        <v>0</v>
      </c>
      <c r="DI36" s="136" t="e">
        <f>(X36*AA36+AH36*AK36+AR36*AU36+BB36*BE36+BL36*BO36+BV36*BY36+CF36*CI36+CP36*CS36+CZ36*DC36)/DH36</f>
        <v>#DIV/0!</v>
      </c>
      <c r="DJ36" s="27"/>
      <c r="DK36" s="27"/>
    </row>
  </sheetData>
  <sheetProtection/>
  <autoFilter ref="A1:GO15"/>
  <conditionalFormatting sqref="O32:Q36 J1:Q2 K3:M31 O3:Q15">
    <cfRule type="cellIs" priority="48" dxfId="1" operator="lessThan" stopIfTrue="1">
      <formula>4.95</formula>
    </cfRule>
  </conditionalFormatting>
  <conditionalFormatting sqref="AF34:AF36 AP34:AP36 V34:V36 AZ34:AZ36 BJ34:BJ36 BT34:BT36 CD34:CD36 CX34:CX36 AP32 AZ32 BT32 CX1:DA1 J1:Q1 V1:Y1 AF1:AI1 AP1:AS1 AZ1:BC1 BJ1:BM1 BT1:BW1 CD1:CG1 CN2:CN32 CN1:CQ1 CD2:CD32 CX2:CX32 DP1:DS1 DP2:DP32 DZ1:EC1 DZ2:DZ32 EJ1:EM1 EJ2:EJ32 ET1:EW1 FD1:FG1 FN1:FQ1 FX1:GA1 FX2 V2:V32 AF2:AF32 BJ2:BJ32 FN2:FN25 ET2:ET31 FD2:FD32 AZ2:AZ15 BT2:BT15 AP2:AP15">
    <cfRule type="cellIs" priority="47" dxfId="1" operator="lessThan">
      <formula>3.95</formula>
    </cfRule>
  </conditionalFormatting>
  <conditionalFormatting sqref="M1 Q1">
    <cfRule type="cellIs" priority="36" dxfId="1" operator="lessThan" stopIfTrue="1">
      <formula>4.95</formula>
    </cfRule>
    <cfRule type="cellIs" priority="37" dxfId="1" operator="lessThan" stopIfTrue="1">
      <formula>4.95</formula>
    </cfRule>
    <cfRule type="cellIs" priority="38" dxfId="1" operator="lessThan" stopIfTrue="1">
      <formula>4.95</formula>
    </cfRule>
  </conditionalFormatting>
  <conditionalFormatting sqref="M1 Q1">
    <cfRule type="cellIs" priority="35" dxfId="0" operator="greaterThan" stopIfTrue="1">
      <formula>0</formula>
    </cfRule>
  </conditionalFormatting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yjhurtfjhfgjh</cp:lastModifiedBy>
  <cp:lastPrinted>2020-12-15T08:47:30Z</cp:lastPrinted>
  <dcterms:created xsi:type="dcterms:W3CDTF">1996-10-14T23:33:28Z</dcterms:created>
  <dcterms:modified xsi:type="dcterms:W3CDTF">2021-01-27T09:35:10Z</dcterms:modified>
  <cp:category/>
  <cp:version/>
  <cp:contentType/>
  <cp:contentStatus/>
</cp:coreProperties>
</file>